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howInkAnnotation="0"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caballe\Desktop\cambio de logo\"/>
    </mc:Choice>
  </mc:AlternateContent>
  <workbookProtection workbookPassword="BD53" lockStructure="1"/>
  <bookViews>
    <workbookView xWindow="0" yWindow="0" windowWidth="24000" windowHeight="9300" tabRatio="772"/>
  </bookViews>
  <sheets>
    <sheet name="VCIFM" sheetId="1" r:id="rId1"/>
    <sheet name="ACT.EXT." sheetId="2" r:id="rId2"/>
    <sheet name="vcai-SUPERIOR" sheetId="3" r:id="rId3"/>
    <sheet name="tablas de calculo" sheetId="11" state="hidden" r:id="rId4"/>
    <sheet name="CAPACITACION" sheetId="5" r:id="rId5"/>
    <sheet name="vcai-3° EVALUADOR" sheetId="6" r:id="rId6"/>
    <sheet name="VCCOGR" sheetId="7" r:id="rId7"/>
    <sheet name="vcai-AUTO" sheetId="8" r:id="rId8"/>
    <sheet name="APOR.DEST." sheetId="9" r:id="rId9"/>
    <sheet name="Resumen personal" sheetId="10" r:id="rId10"/>
  </sheets>
  <externalReferences>
    <externalReference r:id="rId11"/>
    <externalReference r:id="rId12"/>
  </externalReferences>
  <definedNames>
    <definedName name="_xlnm._FilterDatabase" localSheetId="0" hidden="1">VCIFM!$B$34:$K$36</definedName>
    <definedName name="ACT.EXT.1">'[1]tablas de calculo'!$BM$1</definedName>
    <definedName name="actexten1">'tablas de calculo'!$AU$20</definedName>
    <definedName name="actexten2">'tablas de calculo'!$AU$21</definedName>
    <definedName name="actexten3">'tablas de calculo'!$AU$22</definedName>
    <definedName name="aportdesen1">'tablas de calculo'!$AU$28</definedName>
    <definedName name="aportdesen10">'tablas de calculo'!$AU$37</definedName>
    <definedName name="aportdesen11">'tablas de calculo'!$AU$38</definedName>
    <definedName name="aportdesen12">'tablas de calculo'!$AU$39</definedName>
    <definedName name="aportdesen13">'tablas de calculo'!$AU$40</definedName>
    <definedName name="aportdesen2">'tablas de calculo'!$AU$29</definedName>
    <definedName name="aportdesen3">'tablas de calculo'!$AU$30</definedName>
    <definedName name="aportdesen4">'tablas de calculo'!$AU$31</definedName>
    <definedName name="aportdesen5">'tablas de calculo'!$AU$32</definedName>
    <definedName name="aportdesen6">'tablas de calculo'!$AU$33</definedName>
    <definedName name="aportdesen7">'tablas de calculo'!$AU$34</definedName>
    <definedName name="aportdesen8">'tablas de calculo'!$AU$35</definedName>
    <definedName name="aportdesen9">'tablas de calculo'!$AU$36</definedName>
    <definedName name="_xlnm.Print_Area" localSheetId="1">ACT.EXT.!$B$1:$K$43</definedName>
    <definedName name="_xlnm.Print_Area" localSheetId="8">APOR.DEST.!$B$1:$K$56</definedName>
    <definedName name="_xlnm.Print_Area" localSheetId="4">CAPACITACION!$A$1:$K$31</definedName>
    <definedName name="_xlnm.Print_Area" localSheetId="9">'Resumen personal'!$A$3:$I$65</definedName>
    <definedName name="_xlnm.Print_Area" localSheetId="3">'tablas de calculo'!$A$1:$AV$52</definedName>
    <definedName name="_xlnm.Print_Area" localSheetId="5">'vcai-3° EVALUADOR'!$B$1:$K$52</definedName>
    <definedName name="_xlnm.Print_Area" localSheetId="7">'vcai-AUTO'!$A$1:$K$51</definedName>
    <definedName name="_xlnm.Print_Area" localSheetId="2">'vcai-SUPERIOR'!$B$1:$L$53</definedName>
    <definedName name="_xlnm.Print_Area" localSheetId="6">VCCOGR!$A$1:$M$59</definedName>
    <definedName name="_xlnm.Print_Area" localSheetId="0">VCIFM!$A$1:$Q$71</definedName>
    <definedName name="eapautoen1">'tablas de calculo'!$M$69</definedName>
    <definedName name="eapautoen10">'tablas de calculo'!$M$78</definedName>
    <definedName name="eapautoen11">'tablas de calculo'!$M$79</definedName>
    <definedName name="eapautoen12">'tablas de calculo'!$M$80</definedName>
    <definedName name="eapautoen2">'tablas de calculo'!$M$70</definedName>
    <definedName name="eapautoen3">'tablas de calculo'!$M$71</definedName>
    <definedName name="eapautoen4">'tablas de calculo'!$M$72</definedName>
    <definedName name="eapautoen5">'tablas de calculo'!$M$73</definedName>
    <definedName name="eapautoen6">'tablas de calculo'!$M$74</definedName>
    <definedName name="eapautoen7">'tablas de calculo'!$M$75</definedName>
    <definedName name="eapautoen8">'tablas de calculo'!$M$76</definedName>
    <definedName name="eapautoen9">'tablas de calculo'!$M$77</definedName>
    <definedName name="eapjefeen1">'tablas de calculo'!$M$55</definedName>
    <definedName name="eapjefeen10">'tablas de calculo'!$M$64</definedName>
    <definedName name="eapjefeen11">'tablas de calculo'!$M$65</definedName>
    <definedName name="eapjefeen12">'tablas de calculo'!$M$66</definedName>
    <definedName name="eapjefeen2">'tablas de calculo'!$M$56</definedName>
    <definedName name="eapjefeen3">'tablas de calculo'!$M$57</definedName>
    <definedName name="eapjefeen4">'tablas de calculo'!$M$58</definedName>
    <definedName name="eapjefeen5">'tablas de calculo'!$M$59</definedName>
    <definedName name="eapjefeen6">'tablas de calculo'!$M$60</definedName>
    <definedName name="eapjefeen7">'tablas de calculo'!$M$61</definedName>
    <definedName name="eapjefeen8">'tablas de calculo'!$M$62</definedName>
    <definedName name="eapjefeen9">'tablas de calculo'!$M$63</definedName>
    <definedName name="eapsup1">'[1]tablas de calculo'!$M$32</definedName>
    <definedName name="eapsupdesaen1">'tablas de calculo'!$Z$40</definedName>
    <definedName name="eapsupdesaen2">'tablas de calculo'!$Z$41</definedName>
    <definedName name="eapsupdesaen3">'tablas de calculo'!$Z$42</definedName>
    <definedName name="eapsupdesaen4">'tablas de calculo'!$Z$43</definedName>
    <definedName name="eapsupen1">'tablas de calculo'!$M$41</definedName>
    <definedName name="eapsupen10">'tablas de calculo'!$M$50</definedName>
    <definedName name="eapsupen11">'tablas de calculo'!$M$51</definedName>
    <definedName name="eapsupen12">'tablas de calculo'!$M$52</definedName>
    <definedName name="eapsupen2">'tablas de calculo'!$M$42</definedName>
    <definedName name="eapsupen3">'tablas de calculo'!$M$43</definedName>
    <definedName name="eapsupen4">'tablas de calculo'!$M$44</definedName>
    <definedName name="eapsupen5">'tablas de calculo'!$M$45</definedName>
    <definedName name="eapsupen6">'tablas de calculo'!$M$46</definedName>
    <definedName name="eapsupen7">'tablas de calculo'!$M$47</definedName>
    <definedName name="eapsupen8">'tablas de calculo'!$M$48</definedName>
    <definedName name="eapsupen9">'tablas de calculo'!$M$49</definedName>
    <definedName name="metaindi1">'[1]tablas de calculo'!$AB$46</definedName>
    <definedName name="metascolecen1">'tablas de calculo'!$AG$55</definedName>
    <definedName name="metascolecen2">'tablas de calculo'!$AG$56</definedName>
    <definedName name="metascolecen3">'tablas de calculo'!$AG$57</definedName>
    <definedName name="metascolecen4">'tablas de calculo'!$AG$58</definedName>
    <definedName name="metascolecen5">'tablas de calculo'!$AG$59</definedName>
    <definedName name="metascolecsa1">'[2]tablas de calculo'!$AI$39</definedName>
    <definedName name="metasindisa1">'[2]tablas de calculo'!$AI$26</definedName>
    <definedName name="metasindivi1">'tablas de calculo'!$AG$46</definedName>
    <definedName name="metasindivi2">'tablas de calculo'!$AG$47</definedName>
    <definedName name="metasindivi3">'tablas de calculo'!$AG$48</definedName>
    <definedName name="metasindivi4">'tablas de calculo'!$AG$49</definedName>
    <definedName name="metasindivi5">'tablas de calculo'!$AG$50</definedName>
    <definedName name="solver_cvg" localSheetId="5" hidden="1">0.0001</definedName>
    <definedName name="solver_drv" localSheetId="5" hidden="1">1</definedName>
    <definedName name="solver_est" localSheetId="5" hidden="1">1</definedName>
    <definedName name="solver_itr" localSheetId="5" hidden="1">100</definedName>
    <definedName name="solver_lin" localSheetId="5" hidden="1">2</definedName>
    <definedName name="solver_neg" localSheetId="5" hidden="1">2</definedName>
    <definedName name="solver_num" localSheetId="5" hidden="1">0</definedName>
    <definedName name="solver_nwt" localSheetId="5" hidden="1">1</definedName>
    <definedName name="solver_opt" localSheetId="5" hidden="1">'vcai-3° EVALUADOR'!$H$37</definedName>
    <definedName name="solver_pre" localSheetId="5" hidden="1">0.000001</definedName>
    <definedName name="solver_scl" localSheetId="5" hidden="1">2</definedName>
    <definedName name="solver_sho" localSheetId="5" hidden="1">2</definedName>
    <definedName name="solver_tim" localSheetId="5" hidden="1">100</definedName>
    <definedName name="solver_tol" localSheetId="5" hidden="1">0.05</definedName>
    <definedName name="solver_typ" localSheetId="5" hidden="1">1</definedName>
    <definedName name="solver_val" localSheetId="5" hidden="1">0</definedName>
    <definedName name="Z_50494D46_58B3_4AC4_A527_419C8BBDFD54_.wvu.Cols" localSheetId="1" hidden="1">ACT.EXT.!$M:$IV</definedName>
    <definedName name="Z_50494D46_58B3_4AC4_A527_419C8BBDFD54_.wvu.Cols" localSheetId="8" hidden="1">APOR.DEST.!$M:$IV</definedName>
    <definedName name="Z_50494D46_58B3_4AC4_A527_419C8BBDFD54_.wvu.Cols" localSheetId="9" hidden="1">'Resumen personal'!$K:$IV</definedName>
    <definedName name="Z_50494D46_58B3_4AC4_A527_419C8BBDFD54_.wvu.Cols" localSheetId="5" hidden="1">'vcai-3° EVALUADOR'!$M:$IV</definedName>
    <definedName name="Z_50494D46_58B3_4AC4_A527_419C8BBDFD54_.wvu.Cols" localSheetId="7" hidden="1">'vcai-AUTO'!$M:$IV</definedName>
    <definedName name="Z_50494D46_58B3_4AC4_A527_419C8BBDFD54_.wvu.Cols" localSheetId="2" hidden="1">'vcai-SUPERIOR'!$M:$IV</definedName>
    <definedName name="Z_50494D46_58B3_4AC4_A527_419C8BBDFD54_.wvu.Cols" localSheetId="6" hidden="1">VCCOGR!$O:$IV</definedName>
    <definedName name="Z_50494D46_58B3_4AC4_A527_419C8BBDFD54_.wvu.Cols" localSheetId="0" hidden="1">VCIFM!$M:$IV</definedName>
    <definedName name="Z_50494D46_58B3_4AC4_A527_419C8BBDFD54_.wvu.FilterData" localSheetId="0" hidden="1">VCIFM!$B$34:$K$36</definedName>
    <definedName name="Z_50494D46_58B3_4AC4_A527_419C8BBDFD54_.wvu.PrintArea" localSheetId="1" hidden="1">ACT.EXT.!$B$1:$K$43</definedName>
    <definedName name="Z_50494D46_58B3_4AC4_A527_419C8BBDFD54_.wvu.PrintArea" localSheetId="8" hidden="1">APOR.DEST.!$B$1:$K$56</definedName>
    <definedName name="Z_50494D46_58B3_4AC4_A527_419C8BBDFD54_.wvu.PrintArea" localSheetId="4" hidden="1">CAPACITACION!$B$4:$K$33</definedName>
    <definedName name="Z_50494D46_58B3_4AC4_A527_419C8BBDFD54_.wvu.PrintArea" localSheetId="9" hidden="1">'Resumen personal'!$A$3:$I$65</definedName>
    <definedName name="Z_50494D46_58B3_4AC4_A527_419C8BBDFD54_.wvu.PrintArea" localSheetId="3" hidden="1">'tablas de calculo'!$A$1:$AV$52</definedName>
    <definedName name="Z_50494D46_58B3_4AC4_A527_419C8BBDFD54_.wvu.PrintArea" localSheetId="5" hidden="1">'vcai-3° EVALUADOR'!$B$1:$K$52</definedName>
    <definedName name="Z_50494D46_58B3_4AC4_A527_419C8BBDFD54_.wvu.PrintArea" localSheetId="7" hidden="1">'vcai-AUTO'!$B$1:$L$50</definedName>
    <definedName name="Z_50494D46_58B3_4AC4_A527_419C8BBDFD54_.wvu.PrintArea" localSheetId="2" hidden="1">'vcai-SUPERIOR'!$B$1:$L$55</definedName>
    <definedName name="Z_50494D46_58B3_4AC4_A527_419C8BBDFD54_.wvu.PrintArea" localSheetId="6" hidden="1">VCCOGR!$A$1:$M$59</definedName>
    <definedName name="Z_50494D46_58B3_4AC4_A527_419C8BBDFD54_.wvu.PrintArea" localSheetId="0" hidden="1">VCIFM!$B$4:$K$72</definedName>
    <definedName name="Z_50494D46_58B3_4AC4_A527_419C8BBDFD54_.wvu.Rows" localSheetId="1" hidden="1">ACT.EXT.!$61:$65536,ACT.EXT.!$44:$54</definedName>
    <definedName name="Z_50494D46_58B3_4AC4_A527_419C8BBDFD54_.wvu.Rows" localSheetId="8" hidden="1">APOR.DEST.!$66:$65536,APOR.DEST.!$59:$65</definedName>
    <definedName name="Z_50494D46_58B3_4AC4_A527_419C8BBDFD54_.wvu.Rows" localSheetId="9" hidden="1">'Resumen personal'!$71:$65538,'Resumen personal'!$66:$67</definedName>
    <definedName name="Z_50494D46_58B3_4AC4_A527_419C8BBDFD54_.wvu.Rows" localSheetId="5" hidden="1">'vcai-3° EVALUADOR'!$63:$65536,'vcai-3° EVALUADOR'!$54:$62</definedName>
    <definedName name="Z_50494D46_58B3_4AC4_A527_419C8BBDFD54_.wvu.Rows" localSheetId="7" hidden="1">'vcai-AUTO'!$72:$65536,'vcai-AUTO'!$52:$71</definedName>
    <definedName name="Z_50494D46_58B3_4AC4_A527_419C8BBDFD54_.wvu.Rows" localSheetId="2" hidden="1">'vcai-SUPERIOR'!$67:$65536,'vcai-SUPERIOR'!$54:$66</definedName>
    <definedName name="Z_50494D46_58B3_4AC4_A527_419C8BBDFD54_.wvu.Rows" localSheetId="6" hidden="1">VCCOGR!#REF!,VCCOGR!$50:$86</definedName>
    <definedName name="Z_50494D46_58B3_4AC4_A527_419C8BBDFD54_.wvu.Rows" localSheetId="0" hidden="1">VCIFM!#REF!,VCIFM!$75:$150</definedName>
  </definedNames>
  <calcPr calcId="162913" iterate="1" iterateCount="10000" iterateDelta="9.9999999999999995E-7" fullPrecision="0"/>
  <customWorkbookViews>
    <customWorkbookView name="ecaballe - Vista personalizada" guid="{50494D46-58B3-4AC4-A527-419C8BBDFD54}" mergeInterval="0" personalView="1" maximized="1" windowWidth="877" windowHeight="773" tabRatio="903" activeSheetId="1" showComments="commIndAndComment"/>
  </customWorkbookViews>
</workbook>
</file>

<file path=xl/calcChain.xml><?xml version="1.0" encoding="utf-8"?>
<calcChain xmlns="http://schemas.openxmlformats.org/spreadsheetml/2006/main">
  <c r="J7" i="5" l="1"/>
  <c r="G6" i="2"/>
  <c r="I42" i="3" s="1"/>
  <c r="G7" i="5" s="1"/>
  <c r="J43" i="6" s="1"/>
  <c r="F48" i="7" s="1"/>
  <c r="E40" i="8" s="1"/>
  <c r="G6" i="9" s="1"/>
  <c r="B64" i="10" s="1"/>
  <c r="G5" i="2"/>
  <c r="I41" i="3" s="1"/>
  <c r="G6" i="5" s="1"/>
  <c r="J42" i="6" s="1"/>
  <c r="F47" i="7" s="1"/>
  <c r="E39" i="8" s="1"/>
  <c r="G5" i="9" s="1"/>
  <c r="B63" i="10" s="1"/>
  <c r="W1" i="11" l="1"/>
  <c r="Y1" i="11"/>
  <c r="X1" i="11" s="1"/>
  <c r="AA1" i="11" s="1"/>
  <c r="W2" i="11"/>
  <c r="Y2" i="11" s="1"/>
  <c r="W3" i="11"/>
  <c r="Y3" i="11"/>
  <c r="X3" i="11" s="1"/>
  <c r="AA3" i="11" s="1"/>
  <c r="W4" i="11"/>
  <c r="Y4" i="11" s="1"/>
  <c r="Z5" i="11"/>
  <c r="G9" i="5"/>
  <c r="B9" i="5"/>
  <c r="B7" i="5"/>
  <c r="AH4" i="11"/>
  <c r="AF4" i="11"/>
  <c r="AG4" i="11" s="1"/>
  <c r="AI4" i="11" s="1"/>
  <c r="C43" i="7" s="1"/>
  <c r="AH3" i="11"/>
  <c r="AF3" i="11"/>
  <c r="AG3" i="11" s="1"/>
  <c r="P17" i="11"/>
  <c r="U17" i="11" s="1"/>
  <c r="P13" i="11"/>
  <c r="U13" i="11" s="1"/>
  <c r="P10" i="11"/>
  <c r="U10" i="11" s="1"/>
  <c r="P6" i="11"/>
  <c r="U6" i="11" s="1"/>
  <c r="AB4" i="11"/>
  <c r="AC4" i="11" s="1"/>
  <c r="AB3" i="11"/>
  <c r="AC3" i="11" s="1"/>
  <c r="B15" i="10"/>
  <c r="AB7" i="11"/>
  <c r="AD7" i="11" s="1"/>
  <c r="AB6" i="11"/>
  <c r="AD6" i="11" s="1"/>
  <c r="AB2" i="11"/>
  <c r="AC2" i="11" s="1"/>
  <c r="AB5" i="11"/>
  <c r="AD5" i="11" s="1"/>
  <c r="AB1" i="11"/>
  <c r="AC1" i="11" s="1"/>
  <c r="AL11" i="11"/>
  <c r="AN10" i="11" s="1"/>
  <c r="M15" i="11"/>
  <c r="O15" i="11" s="1"/>
  <c r="M16" i="11"/>
  <c r="O16" i="11" s="1"/>
  <c r="N16" i="11" s="1"/>
  <c r="M17" i="11"/>
  <c r="O17" i="11" s="1"/>
  <c r="M1" i="11"/>
  <c r="O1" i="11" s="1"/>
  <c r="M4" i="11"/>
  <c r="O4" i="11" s="1"/>
  <c r="M5" i="11"/>
  <c r="O5" i="11" s="1"/>
  <c r="M6" i="11"/>
  <c r="O6" i="11" s="1"/>
  <c r="M9" i="11"/>
  <c r="O9" i="11" s="1"/>
  <c r="M8" i="11"/>
  <c r="O8" i="11" s="1"/>
  <c r="M10" i="11"/>
  <c r="O10" i="11" s="1"/>
  <c r="M12" i="11"/>
  <c r="O12" i="11" s="1"/>
  <c r="M13" i="11"/>
  <c r="O13" i="11" s="1"/>
  <c r="P2" i="11"/>
  <c r="U2" i="11" s="1"/>
  <c r="H15" i="11"/>
  <c r="J15" i="11" s="1"/>
  <c r="H16" i="11"/>
  <c r="J16" i="11" s="1"/>
  <c r="H17" i="11"/>
  <c r="J17" i="11" s="1"/>
  <c r="I17" i="11" s="1"/>
  <c r="R15" i="11"/>
  <c r="T15" i="11" s="1"/>
  <c r="R16" i="11"/>
  <c r="T16" i="11" s="1"/>
  <c r="S16" i="11" s="1"/>
  <c r="R1" i="11"/>
  <c r="T1" i="11" s="1"/>
  <c r="R4" i="11"/>
  <c r="T4" i="11" s="1"/>
  <c r="R6" i="11"/>
  <c r="T6" i="11" s="1"/>
  <c r="S6" i="11" s="1"/>
  <c r="R5" i="11"/>
  <c r="T5" i="11" s="1"/>
  <c r="R8" i="11"/>
  <c r="T8" i="11" s="1"/>
  <c r="R9" i="11"/>
  <c r="T9" i="11" s="1"/>
  <c r="S9" i="11" s="1"/>
  <c r="R10" i="11"/>
  <c r="T10" i="11" s="1"/>
  <c r="R12" i="11"/>
  <c r="T12" i="11" s="1"/>
  <c r="R13" i="11"/>
  <c r="T13" i="11" s="1"/>
  <c r="AH1" i="11"/>
  <c r="AH2" i="11"/>
  <c r="AH5" i="11"/>
  <c r="AH6" i="11"/>
  <c r="AH7" i="11"/>
  <c r="AF7" i="11"/>
  <c r="AG7" i="11" s="1"/>
  <c r="B31" i="2"/>
  <c r="B43" i="9" s="1"/>
  <c r="B29" i="2"/>
  <c r="B41" i="9" s="1"/>
  <c r="B51" i="10"/>
  <c r="E35" i="3" s="1"/>
  <c r="F52" i="10"/>
  <c r="B21" i="5"/>
  <c r="AF1" i="11"/>
  <c r="AG1" i="11"/>
  <c r="AF2" i="11"/>
  <c r="AG2" i="11" s="1"/>
  <c r="AI2" i="11" s="1"/>
  <c r="C41" i="7" s="1"/>
  <c r="AF5" i="11"/>
  <c r="AG5" i="11" s="1"/>
  <c r="AI5" i="11" s="1"/>
  <c r="C44" i="7" s="1"/>
  <c r="AF6" i="11"/>
  <c r="AG6" i="11" s="1"/>
  <c r="H1" i="11"/>
  <c r="J1" i="11" s="1"/>
  <c r="R17" i="11"/>
  <c r="T17" i="11" s="1"/>
  <c r="H13" i="11"/>
  <c r="J13" i="11" s="1"/>
  <c r="I13" i="11" s="1"/>
  <c r="H12" i="11"/>
  <c r="J12" i="11" s="1"/>
  <c r="H8" i="11"/>
  <c r="J8" i="11" s="1"/>
  <c r="H9" i="11"/>
  <c r="J9" i="11" s="1"/>
  <c r="I9" i="11" s="1"/>
  <c r="H10" i="11"/>
  <c r="J10" i="11" s="1"/>
  <c r="I10" i="11" s="1"/>
  <c r="H5" i="11"/>
  <c r="J5" i="11" s="1"/>
  <c r="I5" i="11" s="1"/>
  <c r="H4" i="11"/>
  <c r="J4" i="11" s="1"/>
  <c r="H6" i="11"/>
  <c r="J6" i="11" s="1"/>
  <c r="I6" i="11" s="1"/>
  <c r="AU1" i="11"/>
  <c r="K23" i="2" s="1"/>
  <c r="AU2" i="11"/>
  <c r="K24" i="2" s="1"/>
  <c r="AU3" i="11"/>
  <c r="K25" i="2" s="1"/>
  <c r="AR1" i="11"/>
  <c r="K25" i="9" s="1"/>
  <c r="AR2" i="11"/>
  <c r="AR3" i="11"/>
  <c r="K27" i="9"/>
  <c r="AR4" i="11"/>
  <c r="K28" i="9"/>
  <c r="AR5" i="11"/>
  <c r="K29" i="9"/>
  <c r="AR6" i="11"/>
  <c r="AR7" i="11"/>
  <c r="K31" i="9" s="1"/>
  <c r="AR10" i="11"/>
  <c r="K34" i="9" s="1"/>
  <c r="AR11" i="11"/>
  <c r="K35" i="9" s="1"/>
  <c r="AR12" i="11"/>
  <c r="K36" i="9" s="1"/>
  <c r="B30" i="5"/>
  <c r="B27" i="5"/>
  <c r="AR8" i="11"/>
  <c r="K32" i="9" s="1"/>
  <c r="AR9" i="11"/>
  <c r="AR13" i="11"/>
  <c r="K37" i="9" s="1"/>
  <c r="G7" i="2"/>
  <c r="G7" i="9" s="1"/>
  <c r="B7" i="2"/>
  <c r="B7" i="6" s="1"/>
  <c r="B9" i="2"/>
  <c r="B9" i="9" s="1"/>
  <c r="J5" i="2"/>
  <c r="J5" i="3" s="1"/>
  <c r="J6" i="5" s="1"/>
  <c r="B5" i="2"/>
  <c r="B5" i="6" s="1"/>
  <c r="B5" i="8" s="1"/>
  <c r="B3" i="2"/>
  <c r="B3" i="9" s="1"/>
  <c r="G3" i="2"/>
  <c r="G3" i="3" s="1"/>
  <c r="G4" i="5" s="1"/>
  <c r="J3" i="2"/>
  <c r="J3" i="3" s="1"/>
  <c r="J4" i="5" s="1"/>
  <c r="B14" i="10"/>
  <c r="B9" i="10"/>
  <c r="B8" i="10"/>
  <c r="B7" i="10"/>
  <c r="B6" i="10"/>
  <c r="B6" i="2"/>
  <c r="B6" i="9" s="1"/>
  <c r="G8" i="2"/>
  <c r="J6" i="2"/>
  <c r="D62" i="10"/>
  <c r="B60" i="10"/>
  <c r="B57" i="10"/>
  <c r="B13" i="10"/>
  <c r="B12" i="10"/>
  <c r="G11" i="10"/>
  <c r="G10" i="10"/>
  <c r="D11" i="10"/>
  <c r="D10" i="10"/>
  <c r="B11" i="10"/>
  <c r="B10" i="10"/>
  <c r="J6" i="9"/>
  <c r="J3" i="9"/>
  <c r="G8" i="9"/>
  <c r="G41" i="3"/>
  <c r="E41" i="3"/>
  <c r="E44" i="1"/>
  <c r="E31" i="10"/>
  <c r="B12" i="3"/>
  <c r="B15" i="3"/>
  <c r="B20" i="3"/>
  <c r="B25" i="3"/>
  <c r="B29" i="3"/>
  <c r="H40" i="7"/>
  <c r="K26" i="9"/>
  <c r="K30" i="9"/>
  <c r="K33" i="9"/>
  <c r="AG16" i="11"/>
  <c r="AH16" i="11"/>
  <c r="AI16" i="11"/>
  <c r="AH33" i="11"/>
  <c r="AH34" i="11"/>
  <c r="AH35" i="11"/>
  <c r="AH36" i="11"/>
  <c r="AH37" i="11"/>
  <c r="AH38" i="11"/>
  <c r="AH39" i="11"/>
  <c r="AC5" i="11"/>
  <c r="AM11" i="11"/>
  <c r="H19" i="11"/>
  <c r="N8" i="11"/>
  <c r="L9" i="11"/>
  <c r="L13" i="11"/>
  <c r="J18" i="11"/>
  <c r="L18" i="11" s="1"/>
  <c r="N5" i="11"/>
  <c r="S1" i="11"/>
  <c r="J3" i="6"/>
  <c r="J3" i="8"/>
  <c r="Q16" i="11"/>
  <c r="L5" i="11"/>
  <c r="N17" i="11"/>
  <c r="N12" i="11"/>
  <c r="N10" i="11"/>
  <c r="N6" i="11"/>
  <c r="N1" i="11"/>
  <c r="V16" i="11"/>
  <c r="V6" i="11"/>
  <c r="L17" i="11"/>
  <c r="L10" i="11"/>
  <c r="AH15" i="11"/>
  <c r="AG15" i="11"/>
  <c r="D30" i="10"/>
  <c r="AI15" i="11"/>
  <c r="B9" i="6" l="1"/>
  <c r="B9" i="8" s="1"/>
  <c r="B5" i="9"/>
  <c r="B5" i="3"/>
  <c r="B6" i="5" s="1"/>
  <c r="B9" i="3"/>
  <c r="B10" i="5" s="1"/>
  <c r="G3" i="6"/>
  <c r="G3" i="8" s="1"/>
  <c r="G3" i="9"/>
  <c r="AC6" i="11"/>
  <c r="AE6" i="11" s="1"/>
  <c r="C49" i="1" s="1"/>
  <c r="B4" i="7"/>
  <c r="B7" i="8"/>
  <c r="B7" i="3"/>
  <c r="B8" i="5" s="1"/>
  <c r="B7" i="9"/>
  <c r="C38" i="3"/>
  <c r="I8" i="11"/>
  <c r="J11" i="11"/>
  <c r="L11" i="11" s="1"/>
  <c r="C36" i="3" s="1"/>
  <c r="L8" i="11"/>
  <c r="N13" i="11"/>
  <c r="Q13" i="11" s="1"/>
  <c r="J7" i="11"/>
  <c r="L7" i="11" s="1"/>
  <c r="C35" i="3" s="1"/>
  <c r="I4" i="11"/>
  <c r="L4" i="11" s="1"/>
  <c r="J3" i="11"/>
  <c r="T7" i="11"/>
  <c r="V7" i="11" s="1"/>
  <c r="C36" i="6" s="1"/>
  <c r="S4" i="11"/>
  <c r="V4" i="11" s="1"/>
  <c r="N9" i="11"/>
  <c r="Q9" i="11" s="1"/>
  <c r="O3" i="11"/>
  <c r="Q1" i="11"/>
  <c r="I1" i="11"/>
  <c r="V9" i="11"/>
  <c r="J14" i="11"/>
  <c r="L14" i="11" s="1"/>
  <c r="C37" i="3" s="1"/>
  <c r="I12" i="11"/>
  <c r="L12" i="11" s="1"/>
  <c r="S13" i="11"/>
  <c r="V13" i="11" s="1"/>
  <c r="T11" i="11"/>
  <c r="V11" i="11" s="1"/>
  <c r="C37" i="6" s="1"/>
  <c r="S8" i="11"/>
  <c r="V8" i="11" s="1"/>
  <c r="V1" i="11"/>
  <c r="T3" i="11"/>
  <c r="I16" i="11"/>
  <c r="L16" i="11" s="1"/>
  <c r="O14" i="11"/>
  <c r="Q14" i="11" s="1"/>
  <c r="C37" i="8" s="1"/>
  <c r="Q12" i="11"/>
  <c r="Q6" i="11"/>
  <c r="Q17" i="11"/>
  <c r="AA2" i="11"/>
  <c r="X2" i="11"/>
  <c r="Y6" i="11"/>
  <c r="T14" i="11"/>
  <c r="V14" i="11" s="1"/>
  <c r="C38" i="6" s="1"/>
  <c r="S12" i="11"/>
  <c r="V12" i="11"/>
  <c r="S5" i="11"/>
  <c r="V5" i="11"/>
  <c r="I15" i="11"/>
  <c r="L15" i="11"/>
  <c r="Q10" i="11"/>
  <c r="Q5" i="11"/>
  <c r="X4" i="11"/>
  <c r="AA4" i="11" s="1"/>
  <c r="AJ3" i="11"/>
  <c r="AJ6" i="11" s="1"/>
  <c r="AJ5" i="11"/>
  <c r="AJ4" i="11"/>
  <c r="L6" i="11"/>
  <c r="S17" i="11"/>
  <c r="V17" i="11" s="1"/>
  <c r="S10" i="11"/>
  <c r="V10" i="11"/>
  <c r="T18" i="11"/>
  <c r="S15" i="11" s="1"/>
  <c r="V15" i="11" s="1"/>
  <c r="R19" i="11"/>
  <c r="Q8" i="11"/>
  <c r="O11" i="11"/>
  <c r="Q11" i="11" s="1"/>
  <c r="C36" i="8" s="1"/>
  <c r="N4" i="11"/>
  <c r="N19" i="11" s="1"/>
  <c r="O7" i="11"/>
  <c r="Q7" i="11" s="1"/>
  <c r="C35" i="8" s="1"/>
  <c r="Q4" i="11"/>
  <c r="O18" i="11"/>
  <c r="Q18" i="11" s="1"/>
  <c r="C38" i="8" s="1"/>
  <c r="N15" i="11"/>
  <c r="Q15" i="11"/>
  <c r="G7" i="3"/>
  <c r="G8" i="5" s="1"/>
  <c r="AD2" i="11"/>
  <c r="AE2" i="11" s="1"/>
  <c r="C45" i="1" s="1"/>
  <c r="J5" i="6"/>
  <c r="J5" i="8" s="1"/>
  <c r="J5" i="9"/>
  <c r="AD4" i="11"/>
  <c r="AE4" i="11" s="1"/>
  <c r="C47" i="1" s="1"/>
  <c r="G7" i="6"/>
  <c r="B3" i="6"/>
  <c r="B3" i="8" s="1"/>
  <c r="M19" i="11"/>
  <c r="AJ11" i="11"/>
  <c r="AJ2" i="11" s="1"/>
  <c r="AJ20" i="11" s="1"/>
  <c r="B3" i="3"/>
  <c r="B4" i="5" s="1"/>
  <c r="AI7" i="11"/>
  <c r="C46" i="7" s="1"/>
  <c r="AI3" i="11"/>
  <c r="C42" i="7" s="1"/>
  <c r="AE5" i="11"/>
  <c r="C48" i="1" s="1"/>
  <c r="AI6" i="11"/>
  <c r="C45" i="7" s="1"/>
  <c r="AG8" i="11"/>
  <c r="AI9" i="11" s="1"/>
  <c r="AL18" i="11" s="1"/>
  <c r="G24" i="10" s="1"/>
  <c r="AI1" i="11"/>
  <c r="C40" i="7" s="1"/>
  <c r="AF8" i="11"/>
  <c r="AC7" i="11"/>
  <c r="AE7" i="11" s="1"/>
  <c r="C50" i="1" s="1"/>
  <c r="AD3" i="11"/>
  <c r="AE3" i="11" s="1"/>
  <c r="C46" i="1" s="1"/>
  <c r="AD1" i="11"/>
  <c r="AE1" i="11" s="1"/>
  <c r="C44" i="1" s="1"/>
  <c r="B8" i="7" l="1"/>
  <c r="I19" i="11"/>
  <c r="J19" i="11"/>
  <c r="L3" i="11"/>
  <c r="G7" i="8"/>
  <c r="B6" i="7"/>
  <c r="V18" i="11"/>
  <c r="C39" i="6" s="1"/>
  <c r="L1" i="11"/>
  <c r="AA6" i="11"/>
  <c r="AA8" i="11"/>
  <c r="AM8" i="11" s="1"/>
  <c r="O19" i="11"/>
  <c r="Q3" i="11"/>
  <c r="C34" i="8" s="1"/>
  <c r="V3" i="11"/>
  <c r="C35" i="6" s="1"/>
  <c r="T19" i="11"/>
  <c r="AN17" i="11"/>
  <c r="AP17" i="11" s="1"/>
  <c r="AH10" i="11"/>
  <c r="C48" i="7" s="1"/>
  <c r="C47" i="7"/>
  <c r="AB8" i="11"/>
  <c r="AD8" i="11"/>
  <c r="AE8" i="11" s="1"/>
  <c r="AV4" i="11" s="1"/>
  <c r="Q19" i="11" l="1"/>
  <c r="C34" i="3"/>
  <c r="L19" i="11"/>
  <c r="V19" i="11"/>
  <c r="AO17" i="11"/>
  <c r="H24" i="10" s="1"/>
  <c r="C51" i="1"/>
  <c r="AE10" i="11"/>
  <c r="C52" i="1" s="1"/>
  <c r="AE13" i="11"/>
  <c r="K26" i="2"/>
  <c r="E22" i="10"/>
  <c r="V20" i="11" l="1"/>
  <c r="AL5" i="11"/>
  <c r="AN5" i="11" s="1"/>
  <c r="C40" i="6"/>
  <c r="L20" i="11"/>
  <c r="AL4" i="11"/>
  <c r="AN4" i="11" s="1"/>
  <c r="C39" i="3"/>
  <c r="AL3" i="11"/>
  <c r="AN3" i="11" s="1"/>
  <c r="Q20" i="11"/>
  <c r="C39" i="8"/>
  <c r="AL15" i="11"/>
  <c r="AE14" i="11"/>
  <c r="AE15" i="11" s="1"/>
  <c r="C40" i="8" l="1"/>
  <c r="AM3" i="11"/>
  <c r="AM4" i="11"/>
  <c r="C40" i="3"/>
  <c r="AO3" i="11"/>
  <c r="C41" i="6"/>
  <c r="AM5" i="11"/>
  <c r="AL14" i="11"/>
  <c r="AE17" i="11"/>
  <c r="AO13" i="11" s="1"/>
  <c r="H20" i="10" s="1"/>
  <c r="AP1" i="11" l="1"/>
  <c r="AP2" i="11" s="1"/>
  <c r="AO4" i="11"/>
  <c r="AN13" i="11"/>
  <c r="AP13" i="11" s="1"/>
  <c r="AS14" i="11"/>
  <c r="G20" i="10"/>
  <c r="AP20" i="11" l="1"/>
  <c r="AO5" i="11"/>
  <c r="E28" i="10" s="1"/>
  <c r="AO8" i="11"/>
  <c r="AI27" i="11"/>
  <c r="AJ27" i="11" s="1"/>
  <c r="G26" i="10"/>
  <c r="AP3" i="11"/>
  <c r="H26" i="10" s="1"/>
  <c r="G33" i="10"/>
  <c r="AO20" i="11"/>
  <c r="H33" i="10" s="1"/>
  <c r="K38" i="9"/>
  <c r="E35" i="10" s="1"/>
  <c r="AL21" i="11"/>
  <c r="AP23" i="11" s="1"/>
  <c r="AP24" i="11" s="1"/>
  <c r="AO23" i="11" l="1"/>
  <c r="H37" i="10" s="1"/>
  <c r="G37" i="10"/>
</calcChain>
</file>

<file path=xl/sharedStrings.xml><?xml version="1.0" encoding="utf-8"?>
<sst xmlns="http://schemas.openxmlformats.org/spreadsheetml/2006/main" count="621" uniqueCount="254">
  <si>
    <t>Visión estrátegica:</t>
  </si>
  <si>
    <t>Liderazgo:</t>
  </si>
  <si>
    <t>Orientación a Resultados:</t>
  </si>
  <si>
    <t>Trabajo en Equipo:</t>
  </si>
  <si>
    <t>Negociación:</t>
  </si>
  <si>
    <t>LUGAR y FECHA DE LA APLICACIÓN:</t>
  </si>
  <si>
    <t>CALIFICACIÓN:</t>
  </si>
  <si>
    <t>NIVEL DE DESEMPEÑO:</t>
  </si>
  <si>
    <t>no aprobatorio</t>
  </si>
  <si>
    <t xml:space="preserve">Anual </t>
  </si>
  <si>
    <t>mínimo</t>
  </si>
  <si>
    <t>satisfactorio</t>
  </si>
  <si>
    <t>sobresaliente</t>
  </si>
  <si>
    <t>30 - 100</t>
  </si>
  <si>
    <t>SATISFACTORIO</t>
  </si>
  <si>
    <t>No Aplica</t>
  </si>
  <si>
    <t>DEPENDENCIA:</t>
  </si>
  <si>
    <t>UNIDAD DE MEDIDA:</t>
  </si>
  <si>
    <t>PONDERACIÓN:</t>
  </si>
  <si>
    <t>PARÁMETROS DE EVALUACIÓN</t>
  </si>
  <si>
    <t>Peso</t>
  </si>
  <si>
    <t>Liderazgo</t>
  </si>
  <si>
    <t>CALIFICACION:</t>
  </si>
  <si>
    <t>Evalucion de Superior Jerárquico</t>
  </si>
  <si>
    <t>Metas Individuales</t>
  </si>
  <si>
    <t xml:space="preserve">Auto- Evaluacion </t>
  </si>
  <si>
    <t>METAS INDIVIDUALES</t>
  </si>
  <si>
    <t>NIVEL DE DESEMPEÑO</t>
  </si>
  <si>
    <t>METAS COLECTIVAS</t>
  </si>
  <si>
    <t>AUTO</t>
  </si>
  <si>
    <t>SUPERIOR</t>
  </si>
  <si>
    <t xml:space="preserve">  FIRMA DEL EVALUADO.</t>
  </si>
  <si>
    <t>FIRMA DEL EVALUADO.</t>
  </si>
  <si>
    <t>FIRMA DEL EVALUADO</t>
  </si>
  <si>
    <t>Metas</t>
  </si>
  <si>
    <t>1° Comportamiento</t>
  </si>
  <si>
    <t>2° Comportamiento</t>
  </si>
  <si>
    <t>3° Comportamiento</t>
  </si>
  <si>
    <t>4° Comportamiento</t>
  </si>
  <si>
    <t>DEPENDENCIA</t>
  </si>
  <si>
    <t>Trabajo en Equipo</t>
  </si>
  <si>
    <t>META 1.</t>
  </si>
  <si>
    <t>META 2.</t>
  </si>
  <si>
    <t>META 3.</t>
  </si>
  <si>
    <t>Visión Estratégica:</t>
  </si>
  <si>
    <t>DATOS DEL EVALUADO</t>
  </si>
  <si>
    <t>ACCIÓN CORRECTIVA O DE MEJORA</t>
  </si>
  <si>
    <t xml:space="preserve">Muy Característico  </t>
  </si>
  <si>
    <t xml:space="preserve">No es Característico </t>
  </si>
  <si>
    <t>Desarrollo Profesional del Personal</t>
  </si>
  <si>
    <t>SUPERIOR JERAR.</t>
  </si>
  <si>
    <t>JEFE DEL SUPER.</t>
  </si>
  <si>
    <t>ESTANDARES PROFESIONALES DE ACTUACIÓN</t>
  </si>
  <si>
    <t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t>
  </si>
  <si>
    <t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t>
  </si>
  <si>
    <t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t>
  </si>
  <si>
    <t>Muy Característico</t>
  </si>
  <si>
    <t xml:space="preserve">No es Característico  </t>
  </si>
  <si>
    <t>NO APLICA</t>
  </si>
  <si>
    <t>Evaluación de Actividades Extraordinarias</t>
  </si>
  <si>
    <t>Descripción de las Actividades Extraordinarias</t>
  </si>
  <si>
    <t>Calificación</t>
  </si>
  <si>
    <t>Puntos</t>
  </si>
  <si>
    <t>Sobresaliente</t>
  </si>
  <si>
    <t>Satisfactorio</t>
  </si>
  <si>
    <t>TOTAL DE PUNTOS ADICIONALES PARA LA EVALUACIÓN DE METAS INDIVIDUALES</t>
  </si>
  <si>
    <t>Nombre:</t>
  </si>
  <si>
    <t>Comentarios:</t>
  </si>
  <si>
    <t xml:space="preserve">Requisitos para evaluar  Aportaciones Destacadas </t>
  </si>
  <si>
    <t xml:space="preserve">Evaluación de Aportación Destacada </t>
  </si>
  <si>
    <t>INDICADOR</t>
  </si>
  <si>
    <t>CALIFICACION</t>
  </si>
  <si>
    <t>PUNTOS</t>
  </si>
  <si>
    <t>Realizada con Calidad Profesional (con conocimiento y habilidad sobre el tema).</t>
  </si>
  <si>
    <t>Responde a principios de mejora continua o mejores prácticas.</t>
  </si>
  <si>
    <t>Produjo resultados benéficos verificables y auditables.</t>
  </si>
  <si>
    <t>Evitó gastos y utilización innecesaria de recursos financieros y/o materiales.</t>
  </si>
  <si>
    <t>Realizada tomando en cuenta las disposiciones normativas que aplican a la UR, a la Dependencia y a la APF.</t>
  </si>
  <si>
    <t>Involucró toma de decisión acertada para afrontar, anticipar, resolver algún problema o aportar beneficios.</t>
  </si>
  <si>
    <t>Responde a las necesidades de la ciudadanía, la institución y/o de la APF.</t>
  </si>
  <si>
    <t>Es congruente con los objetivos institucionales de la UA en la que se encuentra adscrito.</t>
  </si>
  <si>
    <t>Implicó un esfuerzo de creatividad, innovación o mejoramiento de su área de adscripción.</t>
  </si>
  <si>
    <t>Incrementó la proyección social o la productividad del área de adscripción.</t>
  </si>
  <si>
    <t>La aportación destacada fue bien conceptualizada para abordar una problemática o hacer la mejora.</t>
  </si>
  <si>
    <t>La población o área beneficiada esta plenamente identificada.</t>
  </si>
  <si>
    <t>Ahorró recursos y tiempos para su área de trabajo.</t>
  </si>
  <si>
    <t>TOTAL DE PUNTOS ADICIONALES PARA LA EVALUACIÓN DEL DESEMPEÑO</t>
  </si>
  <si>
    <t>TOTAL</t>
  </si>
  <si>
    <t>Aportaciones Destacadas</t>
  </si>
  <si>
    <t>Actividades Extraordinarias</t>
  </si>
  <si>
    <t xml:space="preserve">Poco Característico  </t>
  </si>
  <si>
    <t xml:space="preserve">Cumple                                                      </t>
  </si>
  <si>
    <t>ACCIONES CORRECTIVAS O DE MEJORA</t>
  </si>
  <si>
    <t>LUGAR Y FECHA</t>
  </si>
  <si>
    <t>Act. Extra.</t>
  </si>
  <si>
    <t>CALIFICACIÓN  ANUAL PARCIAL</t>
  </si>
  <si>
    <t>Capacidades Gerenciales o Directivas</t>
  </si>
  <si>
    <t>Tabla para este factor</t>
  </si>
  <si>
    <t>Otro factor a Evaluar</t>
  </si>
  <si>
    <t>Pesos</t>
  </si>
  <si>
    <t>Aportaciones destac.</t>
  </si>
  <si>
    <t>CALIFICACIÓN  ANUAL FINAL</t>
  </si>
  <si>
    <t>PESO</t>
  </si>
  <si>
    <t>n/t</t>
  </si>
  <si>
    <t>Cursos de capacitación</t>
  </si>
  <si>
    <t>Aprendizaje de habilidades o conocimientos específicos</t>
  </si>
  <si>
    <t>Asesoría personalizada</t>
  </si>
  <si>
    <t>Seguimiento especial</t>
  </si>
  <si>
    <t>Describa:</t>
  </si>
  <si>
    <t xml:space="preserve">Facultamiento </t>
  </si>
  <si>
    <t>Otros (especifique)</t>
  </si>
  <si>
    <t>ACCIONES CORRECTIVA O DE MEJORA</t>
  </si>
  <si>
    <t>calificacion</t>
  </si>
  <si>
    <t>Peso:</t>
  </si>
  <si>
    <t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t>
  </si>
  <si>
    <t>Describe elementos estratégicos de su dependencia tales como misión, visión, estrategias, metas internas.</t>
  </si>
  <si>
    <t>Demuestra en sus acciones que se interesa por desarrollar a otros.</t>
  </si>
  <si>
    <t>Da instrucciones sencillas, clarificando necesidades y requermientos.</t>
  </si>
  <si>
    <t>Establece agenda y objetivos a un equipo asignando tareas y controlando los tiempos.</t>
  </si>
  <si>
    <t>Demuestra con sus acciones interés por los resultados de su trabajo.</t>
  </si>
  <si>
    <t>Manifiesta interés por lograr mejores resultados.</t>
  </si>
  <si>
    <t>Destaca la necesidad de cuidar los recursos disponibles.</t>
  </si>
  <si>
    <t>Identifica situaciones de desacuerdo o conflicto.</t>
  </si>
  <si>
    <t>Se interesa por encontrar soluciones compartidas.</t>
  </si>
  <si>
    <t>Participa activamente en el logro de las metas grupales.</t>
  </si>
  <si>
    <t>Escucha en forma respetuosa los puntos de vista de sus colegas.</t>
  </si>
  <si>
    <t>Conocimiento de mejores prácticas</t>
  </si>
  <si>
    <t>Ayuda a otros miembros del equipo que solicitan apoyo.</t>
  </si>
  <si>
    <t>META 4.</t>
  </si>
  <si>
    <t>META 5.</t>
  </si>
  <si>
    <t>Act. Extraordinarias</t>
  </si>
  <si>
    <t>Describa Brevemente la(s) Aportación(es) Destacada(s):</t>
  </si>
  <si>
    <t xml:space="preserve">Característico  </t>
  </si>
  <si>
    <t xml:space="preserve">Característico </t>
  </si>
  <si>
    <t>Supera lo programado (Más de 100%)</t>
  </si>
  <si>
    <t>Inferior a lo programado en más de 30% (Menos de 70%)</t>
  </si>
  <si>
    <t>NOMBRE DEL EVALUADO</t>
  </si>
  <si>
    <t xml:space="preserve">RFC </t>
  </si>
  <si>
    <t xml:space="preserve">CURP  </t>
  </si>
  <si>
    <t>DENOMINACIÓN DEL PUESTO</t>
  </si>
  <si>
    <t>NOMBRE DE LA DEPENDENCIA U ÓRGANO ADMINISTRATIVO DESCONCENTRADO</t>
  </si>
  <si>
    <t>LUGAR y FECHA DE LA APLICACIÓN</t>
  </si>
  <si>
    <t>EXCELENTE</t>
  </si>
  <si>
    <t>NO SATISFACTORIO</t>
  </si>
  <si>
    <t>DEFICIENTE</t>
  </si>
  <si>
    <t>SOLO APLICA CUANDO EL LOGRO DE LA META ES SUPERIOR EN TÉRMINOS DE LA UNIDAD DE MEDIDA INICIALMENTE PROGRAMADO Y DEBERÁ SER DOCUMENTADO DE ACUERDO A LA FUENTE CITADA EN EL ESTABLECIMIENTO DE METAS.</t>
  </si>
  <si>
    <t>META 2</t>
  </si>
  <si>
    <t>META 1</t>
  </si>
  <si>
    <t>META 3</t>
  </si>
  <si>
    <t>META 4</t>
  </si>
  <si>
    <t>META 5</t>
  </si>
  <si>
    <t>PUESTO DEL EVALUADOR</t>
  </si>
  <si>
    <t>RFC</t>
  </si>
  <si>
    <t>CURP</t>
  </si>
  <si>
    <t>Nombre</t>
  </si>
  <si>
    <t>Puesto</t>
  </si>
  <si>
    <t>Firma</t>
  </si>
  <si>
    <t>Resultados Esperados en Valor Absoluto o en %</t>
  </si>
  <si>
    <t>Supera lo programado         (Más de 100%)</t>
  </si>
  <si>
    <t>CALIFICAR DE ACUERDO AL PORCENTAJE DE CUMPLIMIENTO RESPECTO AL VALOR DETERMINADO PARA LAS METAS INSTITUCIONALES ACORDADAS PREVIAMENTE</t>
  </si>
  <si>
    <r>
      <t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</t>
    </r>
    <r>
      <rPr>
        <b/>
        <sz val="10"/>
        <color indexed="8"/>
        <rFont val="Arial"/>
        <family val="2"/>
      </rPr>
      <t xml:space="preserve">Persuadir a través de involucrar y motivar a otros; Facilitar la acción; Fungir como ejemplo; y Reconocer e incentivar los comportamientos esperados. </t>
    </r>
  </si>
  <si>
    <r>
      <t xml:space="preserve">Cumplimiento de la Actividad extraordinaria entre:                     </t>
    </r>
    <r>
      <rPr>
        <b/>
        <sz val="10"/>
        <rFont val="Arial"/>
        <family val="2"/>
      </rPr>
      <t xml:space="preserve">        90% a 100%</t>
    </r>
  </si>
  <si>
    <r>
      <t xml:space="preserve">Cumplimiento de la Actividad extraordinaria entre:                                              </t>
    </r>
    <r>
      <rPr>
        <b/>
        <sz val="10"/>
        <rFont val="Arial"/>
        <family val="2"/>
      </rPr>
      <t xml:space="preserve">  75% a 89.9%</t>
    </r>
  </si>
  <si>
    <r>
      <t xml:space="preserve">Cumplimiento de la Actividad extraordinaria entre:                                                    </t>
    </r>
    <r>
      <rPr>
        <b/>
        <sz val="10"/>
        <rFont val="Arial"/>
        <family val="2"/>
      </rPr>
      <t>60% a 74.9%</t>
    </r>
  </si>
  <si>
    <t>CAPACITACIÓN
(En su caso)</t>
  </si>
  <si>
    <t>NIVEL DE
DESEMPEÑO</t>
  </si>
  <si>
    <t>UNIDAD DE MEDIDA</t>
  </si>
  <si>
    <t>PONDERACIÓN</t>
  </si>
  <si>
    <t>Cumple
(7 de 7)</t>
  </si>
  <si>
    <t>2° La aportación destacada no es una actividad o acción contemplada en algún otro rubro de evaluación del desempeño.</t>
  </si>
  <si>
    <t>4° La aportación mejoró, facilitó, optimizó o fortaleció las funciones de los compañeros de trabajo, el logro de metas estratégicas o aportó
     beneficio a la ciudadanía.</t>
  </si>
  <si>
    <t>5° La aportación destacada no generó presiones presupuestales adicionales.</t>
  </si>
  <si>
    <t>6° La aportación destacada no perjudicó o afectó negativamente los objetivos de otra área o UR.</t>
  </si>
  <si>
    <t>7° La aportación destacada fue, en su momento, consultada e informada oportunamente con los superiores y contó con su aprobación.</t>
  </si>
  <si>
    <t xml:space="preserve">DESCRIPCIÓN DE LA CAPACITACIÓN ACREDITADA RECIBIDA </t>
  </si>
  <si>
    <t xml:space="preserve">  CURP</t>
  </si>
  <si>
    <t xml:space="preserve">PROMEDIO DEL O LOS RESULTADO(S) DE LOS EVENTOS DE CAPACITACIÓN ACREDITADOS POR EL EVALUADO </t>
  </si>
  <si>
    <t>APLICA LA EVALUACIÓN ?</t>
  </si>
  <si>
    <t>VALORACIÓN DEL CUMPLIMIENTO INDIVIDUAL DE LAS FUNCIONES Y METAS QUE APLICA EL SUPERIOR JERÁRQUICO</t>
  </si>
  <si>
    <t>OBJETIVO 1</t>
  </si>
  <si>
    <t>OBJETIVO 2</t>
  </si>
  <si>
    <t>OBJETIVO 3</t>
  </si>
  <si>
    <t>OBJETIVO 4</t>
  </si>
  <si>
    <t>OBJETIVO 5</t>
  </si>
  <si>
    <t>OBJETIVO 1.</t>
  </si>
  <si>
    <t>OBJETIVO 2.</t>
  </si>
  <si>
    <t>OBJETIVO 3.</t>
  </si>
  <si>
    <t>OBJETIVO 4.</t>
  </si>
  <si>
    <t>OBJETIVO 5.</t>
  </si>
  <si>
    <t>VALORACIÓN DEL CUMPLIMIENTO INDIVIDUAL DE LAS FUNCIONES Y METAS</t>
  </si>
  <si>
    <t>VALORACIÓN DEL CUMPLIMIENTO CUANTITATIVO DE LOS OBJETIVOS ESTABLECIDOS EN LOS DISTINTOS INSTRUMENTOS DE GESTIÓN DEL RENDIMIENTO</t>
  </si>
  <si>
    <t>VALORACIÓN CUALITATIVA DE LAS APORTACIONES
INSTITUCIONALES EFECTUADAS POR CADA SERVIDOR PÚBLICO
(INCLUYENDO CAPACITACIÓN)</t>
  </si>
  <si>
    <t>NO
SATISFACTORIO</t>
  </si>
  <si>
    <t>De acuerdo a lo programado          (entre 90% a 100%)</t>
  </si>
  <si>
    <t>Inferior a lo programado
(entre 70% y 89.9%)</t>
  </si>
  <si>
    <t>Inferior a lo programado
(mayor a 30% y menor a 70%)</t>
  </si>
  <si>
    <t>Evaluacion del 3° eavaludor</t>
  </si>
  <si>
    <t>NOMBRE,   PUESTO Y FIRMA DEL SUPERIOR JERÁRQUICO O SUPERVISOR</t>
  </si>
  <si>
    <t>EVALUACIÓN DE DESARROLLO PROFESIONAL</t>
  </si>
  <si>
    <t>DESARROLLO
PROFESIONAL DEL PERSONAL</t>
  </si>
  <si>
    <t>CLAVE Y NOMBRE DE LA UNIDAD ADMINISTRATIVA RESPONSABLE</t>
  </si>
  <si>
    <t>1° La calificación de la evaluación del cumplimiento individual de las funciones y metas del servidor público debe ser equivalente a
     desempeño satisfactorio o superior.</t>
  </si>
  <si>
    <t>3° Se trata de una acción voluntaria no contemplada inicialmente en los planes y programas de trabajo, ni solicitada expresamente por los
      superiores del evaluado.</t>
  </si>
  <si>
    <t>Aplique la Evaluación</t>
  </si>
  <si>
    <t>Superior Jerárquico o Supervisor del Evaluado</t>
  </si>
  <si>
    <t>NOMBRE, PUESTO Y FIRMA DEL EVALUADOR</t>
  </si>
  <si>
    <t>NOMBRE, PUESTO Y  FIRMA DEL EVALUADOR</t>
  </si>
  <si>
    <t>NOMBRE,   PUESTO Y  FIRMA DEL EVALUADOR</t>
  </si>
  <si>
    <t>NOMBRE,  PUESTO  Y  FIRMA DEL EVALUADOR</t>
  </si>
  <si>
    <t xml:space="preserve">NOMBRE Y FIRMA DEL EVALUADOR   </t>
  </si>
  <si>
    <t>Requisitos para evaluar
Actividades Extraordinarias</t>
  </si>
  <si>
    <t>(En escala de 0 -100)</t>
  </si>
  <si>
    <t>VALORACIÓN CUALITATIVA DE LAS APORTACIONES INSTITUCIONALES EFECTUADAS POR CADA SERVIDOR PÚBLICO
AUTO-EVALUACIÓN</t>
  </si>
  <si>
    <t>CALIFICACIÓN PARCIAL</t>
  </si>
  <si>
    <t>CALIFICACIÓN FINAL</t>
  </si>
  <si>
    <t>VALORACIÓN CUALITATIVA DE LAS APORTACIONES INSTITUCIONALES EFECTUADAS POR CADA SERVIDOR PÚBLICO
QUE APLICA EL SUPERIOR JERÁRQUICO</t>
  </si>
  <si>
    <t>VALORACIÓN CUALITATIVA DE LAS APORTACIONES INSTITUCIONALES EFECTUADAS POR CADA SERVIDOR PÚBLICO
QUE APLICA EL TERCER EVALUADOR</t>
  </si>
  <si>
    <t>Mínimo
Aceptable</t>
  </si>
  <si>
    <t>VALORACIÓN DEL CUMPLIMIENTO CUANTITATIVO DE LOS OBJETIVOS ESTABLECIDOS EN LOS DISTINTOS INSTRUMENTOS DE GESTIÓN
QUE APLICA EL TITULAR DE LA UNIDAD RESPONSABLE</t>
  </si>
  <si>
    <t>1° Haber ocupado temporalmente un puesto en términos del artículo 62° de la Ley del Servicio Profesional de Carrera de la Administración Pública
     Federal y 53° de su Reglamento.</t>
  </si>
  <si>
    <t>2° El puesto ocupado temporalmente abarcó por lo menos cuatro meses para la evaluación anual.</t>
  </si>
  <si>
    <t>3° El servidor público evaluado alcanzó por lo menos una calificación de satisfactorio en el cumplimiento individual de las funciones y metas de
     desempeño en el periodo que se evalúa.</t>
  </si>
  <si>
    <t>4° Las actividades extraordinarias cuentan con soporte documental para su verificación y/o seguimiento.</t>
  </si>
  <si>
    <t>CAPACITACIÓN ACREDITADA
(En su caso)
Información proporcionada y validada por la DGRH o equivalente</t>
  </si>
  <si>
    <t>Titular de la UR en la que está adscrito el Evaluado
VoBo.</t>
  </si>
  <si>
    <t>EVALUACIÓN DE APORTACIONES DESTACADAS
QUE APLICA EL SUPERIOR JERÁRQUICO
(En su Caso)</t>
  </si>
  <si>
    <t>Titular de la UR en la que está adscrito el evaluado
VoBo.</t>
  </si>
  <si>
    <r>
      <rPr>
        <b/>
        <sz val="14"/>
        <rFont val="Arial"/>
        <family val="2"/>
      </rPr>
      <t>EVALUACIÓN DE ACTIVIDADES EXTRAORDINARIAS</t>
    </r>
    <r>
      <rPr>
        <b/>
        <sz val="12"/>
        <rFont val="Arial"/>
        <family val="2"/>
      </rPr>
      <t xml:space="preserve">
</t>
    </r>
    <r>
      <rPr>
        <b/>
        <sz val="14"/>
        <rFont val="Arial"/>
        <family val="2"/>
      </rPr>
      <t>QUE APLICA EL SUPERIOR JERÁRQUICO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(En su Caso)</t>
    </r>
  </si>
  <si>
    <t>NOMBRE, PUESTO y FIRMA DEL EVALUADO</t>
  </si>
  <si>
    <t>META 6</t>
  </si>
  <si>
    <t>META 7</t>
  </si>
  <si>
    <t>META 6.</t>
  </si>
  <si>
    <t>META 7.</t>
  </si>
  <si>
    <t>OBJETIVO 6.</t>
  </si>
  <si>
    <t>OBJETIVO 7.</t>
  </si>
  <si>
    <t>OBJETIVO 6</t>
  </si>
  <si>
    <t>OBJETIVO 7</t>
  </si>
  <si>
    <t>Comportamiento Asociado</t>
  </si>
  <si>
    <t>Comportamientos Asociados</t>
  </si>
  <si>
    <r>
      <t>Visión Estratégica:</t>
    </r>
    <r>
      <rPr>
        <sz val="10"/>
        <rFont val="Arial"/>
        <family val="2"/>
      </rPr>
      <t xml:space="preserve"> Identificar tendencias estratégicas, así como sus implicaciones y  posibilidades; Crear un enfoque a futuro que visualice en forma sistémica oportunidades, amenazas, escenarios y estrategias de largo plazo; y Anticipar eventos, reconocer fuerzas impulsoras y  restrictivas.</t>
    </r>
  </si>
  <si>
    <r>
      <t xml:space="preserve">Liderazgo: </t>
    </r>
    <r>
      <rPr>
        <sz val="10"/>
        <rFont val="Arial"/>
        <family val="2"/>
      </rPr>
      <t xml:space="preserve">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t>
    </r>
  </si>
  <si>
    <r>
      <t>Orientación a Resultados:</t>
    </r>
    <r>
      <rPr>
        <sz val="10"/>
        <rFont val="Arial"/>
        <family val="2"/>
      </rPr>
      <t xml:space="preserve">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t>
    </r>
  </si>
  <si>
    <r>
      <t xml:space="preserve">Negociación: </t>
    </r>
    <r>
      <rPr>
        <sz val="10"/>
        <rFont val="Arial"/>
        <family val="2"/>
      </rPr>
      <t>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t>
    </r>
  </si>
  <si>
    <r>
      <t xml:space="preserve">Trabajo en Equipo: </t>
    </r>
    <r>
      <rPr>
        <sz val="10"/>
        <rFont val="Arial"/>
        <family val="2"/>
      </rPr>
      <t>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t>
    </r>
  </si>
  <si>
    <t>CAPACIDADES GERENCIALES O DIRECTIVAS</t>
  </si>
  <si>
    <t>CAPACITACION</t>
  </si>
  <si>
    <t>dgrh</t>
  </si>
  <si>
    <t>Comportamiento Asociado:</t>
  </si>
  <si>
    <t>Comportamientos Asociados:</t>
  </si>
  <si>
    <t xml:space="preserve">ACTIVIDADES EXTRAORDINARIAS
 (En su Caso)       </t>
  </si>
  <si>
    <t>APORTACIONES DESTACADAS
 (En su caso)</t>
  </si>
  <si>
    <t>RUSP</t>
  </si>
  <si>
    <t>AÑO DE LA EVALUACIÓN</t>
  </si>
  <si>
    <t>RESUMEN DE CALIFICACIONES DE LAS MODALIDADES DE VALORACIÓN ANUAL DE ENLACE 1°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</si>
</sst>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00"/>
    <numFmt numFmtId="166" formatCode="_-[$€-2]* #,##0.00_-;\-[$€-2]* #,##0.00_-;_-[$€-2]* &quot;-&quot;??_-"/>
    <numFmt numFmtId="167" formatCode="#,##0.0"/>
    <numFmt numFmtId="168" formatCode="000000000"/>
    <numFmt numFmtId="169" formatCode="General_)"/>
  </numFmts>
  <fonts count="4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2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8"/>
      <color indexed="9"/>
      <name val="Arial"/>
      <family val="2"/>
    </font>
    <font>
      <b/>
      <sz val="14"/>
      <name val="Arial"/>
      <family val="2"/>
    </font>
    <font>
      <b/>
      <sz val="10"/>
      <name val="Arial Narrow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2"/>
      <name val="Helv"/>
    </font>
    <font>
      <sz val="10"/>
      <color indexed="22"/>
      <name val="Arial"/>
      <family val="2"/>
    </font>
    <font>
      <sz val="7"/>
      <color indexed="22"/>
      <name val="Arial"/>
      <family val="2"/>
    </font>
    <font>
      <sz val="7"/>
      <name val="Arial"/>
      <family val="2"/>
    </font>
    <font>
      <b/>
      <sz val="9"/>
      <color indexed="44"/>
      <name val="Arial"/>
      <family val="2"/>
    </font>
    <font>
      <b/>
      <sz val="8"/>
      <color indexed="44"/>
      <name val="Arial"/>
      <family val="2"/>
    </font>
    <font>
      <b/>
      <sz val="11"/>
      <color indexed="44"/>
      <name val="Arial"/>
      <family val="2"/>
    </font>
    <font>
      <sz val="11"/>
      <name val="Helv"/>
    </font>
    <font>
      <b/>
      <sz val="8"/>
      <name val="Arial Narrow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.5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169" fontId="0" fillId="0" borderId="0">
      <alignment wrapText="1"/>
    </xf>
    <xf numFmtId="169" fontId="42" fillId="0" borderId="0">
      <alignment wrapText="1"/>
    </xf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02">
    <xf numFmtId="0" fontId="0" fillId="0" borderId="0" xfId="0" applyNumberFormat="1" applyAlignment="1"/>
    <xf numFmtId="1" fontId="6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Border="1" applyAlignment="1" applyProtection="1">
      <alignment horizontal="center" vertical="center" wrapText="1"/>
      <protection locked="0"/>
    </xf>
    <xf numFmtId="0" fontId="21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21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1" applyNumberFormat="1" applyFont="1" applyBorder="1" applyAlignment="1" applyProtection="1">
      <alignment horizontal="center" vertical="center"/>
      <protection locked="0"/>
    </xf>
    <xf numFmtId="0" fontId="21" fillId="0" borderId="1" xfId="1" applyNumberFormat="1" applyFont="1" applyFill="1" applyBorder="1" applyAlignment="1" applyProtection="1">
      <alignment horizontal="center" vertical="center" wrapText="1"/>
      <protection locked="0"/>
    </xf>
    <xf numFmtId="167" fontId="21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1" applyNumberFormat="1" applyFont="1" applyBorder="1" applyAlignment="1" applyProtection="1">
      <alignment horizontal="center" vertical="center" wrapText="1"/>
      <protection locked="0"/>
    </xf>
    <xf numFmtId="0" fontId="4" fillId="0" borderId="1" xfId="1" applyNumberFormat="1" applyFont="1" applyBorder="1" applyAlignment="1" applyProtection="1">
      <alignment horizontal="center" vertical="center"/>
      <protection locked="0"/>
    </xf>
    <xf numFmtId="167" fontId="1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4" xfId="1" applyNumberFormat="1" applyFont="1" applyBorder="1" applyAlignment="1" applyProtection="1">
      <alignment horizontal="center" vertical="center" wrapText="1"/>
      <protection locked="0"/>
    </xf>
    <xf numFmtId="0" fontId="7" fillId="0" borderId="5" xfId="1" applyNumberFormat="1" applyFont="1" applyFill="1" applyBorder="1" applyAlignment="1" applyProtection="1">
      <alignment horizontal="center" vertical="center" wrapText="1"/>
      <protection locked="0"/>
    </xf>
    <xf numFmtId="169" fontId="3" fillId="0" borderId="1" xfId="1" applyFont="1" applyFill="1" applyBorder="1" applyAlignment="1" applyProtection="1">
      <alignment horizontal="left" vertical="center" wrapText="1"/>
      <protection locked="0"/>
    </xf>
    <xf numFmtId="0" fontId="2" fillId="0" borderId="0" xfId="1" applyNumberFormat="1" applyFont="1" applyFill="1" applyBorder="1" applyAlignment="1" applyProtection="1">
      <protection hidden="1"/>
    </xf>
    <xf numFmtId="0" fontId="13" fillId="0" borderId="2" xfId="1" applyNumberFormat="1" applyFont="1" applyBorder="1" applyAlignment="1" applyProtection="1">
      <alignment horizontal="center" vertical="center"/>
      <protection locked="0"/>
    </xf>
    <xf numFmtId="0" fontId="0" fillId="2" borderId="0" xfId="1" applyNumberFormat="1" applyFont="1" applyFill="1" applyAlignment="1" applyProtection="1">
      <protection hidden="1"/>
    </xf>
    <xf numFmtId="0" fontId="10" fillId="2" borderId="0" xfId="1" applyNumberFormat="1" applyFont="1" applyFill="1" applyAlignment="1" applyProtection="1">
      <protection hidden="1"/>
    </xf>
    <xf numFmtId="0" fontId="9" fillId="2" borderId="0" xfId="1" applyNumberFormat="1" applyFont="1" applyFill="1" applyAlignment="1" applyProtection="1">
      <protection hidden="1"/>
    </xf>
    <xf numFmtId="0" fontId="10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11" fillId="2" borderId="0" xfId="1" applyNumberFormat="1" applyFont="1" applyFill="1" applyAlignment="1" applyProtection="1">
      <protection hidden="1"/>
    </xf>
    <xf numFmtId="0" fontId="7" fillId="2" borderId="0" xfId="1" applyNumberFormat="1" applyFont="1" applyFill="1" applyBorder="1" applyAlignment="1" applyProtection="1">
      <alignment horizontal="center" vertical="center"/>
      <protection hidden="1"/>
    </xf>
    <xf numFmtId="0" fontId="11" fillId="2" borderId="0" xfId="1" applyNumberFormat="1" applyFont="1" applyFill="1" applyBorder="1" applyAlignment="1" applyProtection="1">
      <protection hidden="1"/>
    </xf>
    <xf numFmtId="0" fontId="6" fillId="2" borderId="0" xfId="1" applyNumberFormat="1" applyFont="1" applyFill="1" applyBorder="1" applyAlignment="1" applyProtection="1">
      <alignment horizontal="center" vertical="top"/>
      <protection hidden="1"/>
    </xf>
    <xf numFmtId="0" fontId="17" fillId="2" borderId="0" xfId="1" applyNumberFormat="1" applyFont="1" applyFill="1" applyBorder="1" applyAlignment="1" applyProtection="1">
      <alignment horizontal="left" vertical="center" wrapText="1"/>
      <protection hidden="1"/>
    </xf>
    <xf numFmtId="0" fontId="17" fillId="2" borderId="0" xfId="1" applyNumberFormat="1" applyFont="1" applyFill="1" applyAlignment="1" applyProtection="1">
      <alignment horizontal="justify"/>
      <protection hidden="1"/>
    </xf>
    <xf numFmtId="0" fontId="20" fillId="2" borderId="0" xfId="1" applyNumberFormat="1" applyFont="1" applyFill="1" applyAlignment="1" applyProtection="1">
      <protection hidden="1"/>
    </xf>
    <xf numFmtId="0" fontId="31" fillId="2" borderId="0" xfId="1" applyNumberFormat="1" applyFont="1" applyFill="1" applyBorder="1" applyAlignment="1" applyProtection="1">
      <alignment horizontal="left" vertical="center"/>
      <protection hidden="1"/>
    </xf>
    <xf numFmtId="0" fontId="31" fillId="2" borderId="0" xfId="1" applyNumberFormat="1" applyFont="1" applyFill="1" applyAlignment="1" applyProtection="1">
      <protection hidden="1"/>
    </xf>
    <xf numFmtId="0" fontId="0" fillId="2" borderId="0" xfId="1" applyNumberFormat="1" applyFont="1" applyFill="1" applyBorder="1" applyAlignment="1" applyProtection="1">
      <protection hidden="1"/>
    </xf>
    <xf numFmtId="0" fontId="4" fillId="2" borderId="6" xfId="1" applyNumberFormat="1" applyFont="1" applyFill="1" applyBorder="1" applyAlignment="1" applyProtection="1">
      <alignment horizontal="centerContinuous" vertical="center"/>
      <protection hidden="1"/>
    </xf>
    <xf numFmtId="0" fontId="13" fillId="2" borderId="6" xfId="1" applyNumberFormat="1" applyFont="1" applyFill="1" applyBorder="1" applyAlignment="1" applyProtection="1">
      <alignment horizontal="centerContinuous" vertical="center"/>
      <protection hidden="1"/>
    </xf>
    <xf numFmtId="0" fontId="0" fillId="2" borderId="6" xfId="1" applyNumberFormat="1" applyFont="1" applyFill="1" applyBorder="1" applyAlignment="1" applyProtection="1">
      <protection hidden="1"/>
    </xf>
    <xf numFmtId="0" fontId="18" fillId="2" borderId="0" xfId="1" applyNumberFormat="1" applyFont="1" applyFill="1" applyAlignment="1" applyProtection="1">
      <protection hidden="1"/>
    </xf>
    <xf numFmtId="0" fontId="0" fillId="2" borderId="0" xfId="1" applyNumberFormat="1" applyFont="1" applyFill="1" applyAlignment="1" applyProtection="1">
      <alignment horizontal="left" vertical="center"/>
      <protection hidden="1"/>
    </xf>
    <xf numFmtId="0" fontId="14" fillId="2" borderId="0" xfId="1" applyNumberFormat="1" applyFont="1" applyFill="1" applyAlignment="1" applyProtection="1">
      <protection hidden="1"/>
    </xf>
    <xf numFmtId="0" fontId="4" fillId="2" borderId="0" xfId="1" applyNumberFormat="1" applyFont="1" applyFill="1" applyAlignment="1" applyProtection="1">
      <protection hidden="1"/>
    </xf>
    <xf numFmtId="0" fontId="4" fillId="2" borderId="0" xfId="1" applyNumberFormat="1" applyFont="1" applyFill="1" applyBorder="1" applyAlignment="1" applyProtection="1">
      <protection hidden="1"/>
    </xf>
    <xf numFmtId="9" fontId="6" fillId="2" borderId="0" xfId="1" applyNumberFormat="1" applyFont="1" applyFill="1" applyBorder="1" applyAlignment="1" applyProtection="1">
      <alignment horizontal="center" vertical="center"/>
      <protection hidden="1"/>
    </xf>
    <xf numFmtId="0" fontId="6" fillId="2" borderId="0" xfId="1" applyNumberFormat="1" applyFont="1" applyFill="1" applyAlignment="1" applyProtection="1">
      <alignment horizontal="center"/>
      <protection hidden="1"/>
    </xf>
    <xf numFmtId="0" fontId="9" fillId="2" borderId="0" xfId="1" applyNumberFormat="1" applyFont="1" applyFill="1" applyBorder="1" applyAlignment="1" applyProtection="1">
      <alignment horizontal="center" vertical="center"/>
      <protection hidden="1"/>
    </xf>
    <xf numFmtId="0" fontId="9" fillId="2" borderId="0" xfId="1" applyNumberFormat="1" applyFont="1" applyFill="1" applyBorder="1" applyAlignment="1" applyProtection="1">
      <alignment horizontal="right" vertical="center"/>
      <protection hidden="1"/>
    </xf>
    <xf numFmtId="0" fontId="0" fillId="2" borderId="0" xfId="1" applyNumberFormat="1" applyFont="1" applyFill="1" applyBorder="1" applyAlignment="1" applyProtection="1">
      <alignment horizontal="center" vertical="center"/>
      <protection hidden="1"/>
    </xf>
    <xf numFmtId="0" fontId="2" fillId="2" borderId="0" xfId="1" applyNumberFormat="1" applyFont="1" applyFill="1" applyBorder="1" applyAlignment="1" applyProtection="1">
      <alignment vertical="center"/>
      <protection hidden="1"/>
    </xf>
    <xf numFmtId="0" fontId="2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1" applyNumberFormat="1" applyFont="1" applyFill="1" applyBorder="1" applyAlignment="1" applyProtection="1">
      <alignment horizontal="center" vertical="center"/>
      <protection hidden="1"/>
    </xf>
    <xf numFmtId="2" fontId="0" fillId="2" borderId="0" xfId="1" applyNumberFormat="1" applyFont="1" applyFill="1" applyBorder="1" applyAlignment="1" applyProtection="1">
      <alignment horizontal="center"/>
      <protection hidden="1"/>
    </xf>
    <xf numFmtId="0" fontId="2" fillId="2" borderId="0" xfId="1" applyNumberFormat="1" applyFont="1" applyFill="1" applyBorder="1" applyAlignment="1" applyProtection="1">
      <protection hidden="1"/>
    </xf>
    <xf numFmtId="0" fontId="7" fillId="2" borderId="0" xfId="1" applyNumberFormat="1" applyFont="1" applyFill="1" applyBorder="1" applyAlignment="1" applyProtection="1">
      <alignment vertical="top"/>
      <protection hidden="1"/>
    </xf>
    <xf numFmtId="0" fontId="18" fillId="2" borderId="0" xfId="1" applyNumberFormat="1" applyFont="1" applyFill="1" applyBorder="1" applyAlignment="1" applyProtection="1">
      <alignment horizontal="left" wrapText="1"/>
      <protection hidden="1"/>
    </xf>
    <xf numFmtId="0" fontId="7" fillId="2" borderId="0" xfId="1" applyNumberFormat="1" applyFont="1" applyFill="1" applyBorder="1" applyAlignment="1" applyProtection="1">
      <alignment horizontal="center"/>
      <protection hidden="1"/>
    </xf>
    <xf numFmtId="0" fontId="6" fillId="2" borderId="0" xfId="1" applyNumberFormat="1" applyFont="1" applyFill="1" applyBorder="1" applyAlignment="1" applyProtection="1">
      <alignment horizontal="center"/>
      <protection hidden="1"/>
    </xf>
    <xf numFmtId="0" fontId="7" fillId="2" borderId="0" xfId="1" applyNumberFormat="1" applyFont="1" applyFill="1" applyBorder="1" applyAlignment="1" applyProtection="1">
      <protection hidden="1"/>
    </xf>
    <xf numFmtId="0" fontId="7" fillId="2" borderId="0" xfId="1" applyNumberFormat="1" applyFont="1" applyFill="1" applyAlignment="1" applyProtection="1">
      <protection hidden="1"/>
    </xf>
    <xf numFmtId="0" fontId="2" fillId="2" borderId="0" xfId="1" applyNumberFormat="1" applyFont="1" applyFill="1" applyBorder="1" applyAlignment="1" applyProtection="1">
      <alignment horizontal="center"/>
      <protection hidden="1"/>
    </xf>
    <xf numFmtId="0" fontId="30" fillId="2" borderId="0" xfId="1" applyNumberFormat="1" applyFont="1" applyFill="1" applyAlignment="1" applyProtection="1">
      <protection hidden="1"/>
    </xf>
    <xf numFmtId="0" fontId="1" fillId="2" borderId="0" xfId="1" applyNumberFormat="1" applyFont="1" applyFill="1" applyBorder="1" applyAlignment="1" applyProtection="1">
      <protection hidden="1"/>
    </xf>
    <xf numFmtId="0" fontId="1" fillId="2" borderId="0" xfId="1" applyNumberFormat="1" applyFont="1" applyFill="1" applyAlignment="1" applyProtection="1">
      <protection hidden="1"/>
    </xf>
    <xf numFmtId="0" fontId="7" fillId="2" borderId="0" xfId="1" applyNumberFormat="1" applyFont="1" applyFill="1" applyBorder="1" applyAlignment="1" applyProtection="1">
      <alignment horizontal="center" vertical="top"/>
      <protection hidden="1"/>
    </xf>
    <xf numFmtId="0" fontId="6" fillId="2" borderId="0" xfId="1" applyNumberFormat="1" applyFont="1" applyFill="1" applyAlignment="1" applyProtection="1">
      <protection hidden="1"/>
    </xf>
    <xf numFmtId="0" fontId="6" fillId="2" borderId="0" xfId="1" applyNumberFormat="1" applyFont="1" applyFill="1" applyAlignment="1" applyProtection="1">
      <alignment horizontal="left" vertical="center"/>
      <protection hidden="1"/>
    </xf>
    <xf numFmtId="0" fontId="0" fillId="2" borderId="0" xfId="1" applyNumberFormat="1" applyFont="1" applyFill="1" applyAlignment="1" applyProtection="1">
      <alignment vertical="justify"/>
      <protection hidden="1"/>
    </xf>
    <xf numFmtId="0" fontId="4" fillId="2" borderId="0" xfId="1" applyNumberFormat="1" applyFont="1" applyFill="1" applyAlignment="1" applyProtection="1">
      <alignment horizontal="centerContinuous"/>
      <protection hidden="1"/>
    </xf>
    <xf numFmtId="0" fontId="6" fillId="2" borderId="7" xfId="1" applyNumberFormat="1" applyFont="1" applyFill="1" applyBorder="1" applyAlignment="1" applyProtection="1">
      <alignment horizontal="center" vertical="center" wrapText="1"/>
      <protection hidden="1"/>
    </xf>
    <xf numFmtId="9" fontId="10" fillId="2" borderId="0" xfId="1" applyNumberFormat="1" applyFont="1" applyFill="1" applyBorder="1" applyAlignment="1" applyProtection="1">
      <alignment horizontal="center"/>
      <protection hidden="1"/>
    </xf>
    <xf numFmtId="0" fontId="10" fillId="2" borderId="0" xfId="1" applyNumberFormat="1" applyFont="1" applyFill="1" applyAlignment="1" applyProtection="1">
      <alignment horizontal="center"/>
      <protection hidden="1"/>
    </xf>
    <xf numFmtId="0" fontId="9" fillId="2" borderId="8" xfId="1" applyNumberFormat="1" applyFont="1" applyFill="1" applyBorder="1" applyAlignment="1" applyProtection="1">
      <alignment horizontal="right" vertical="center"/>
      <protection hidden="1"/>
    </xf>
    <xf numFmtId="0" fontId="7" fillId="2" borderId="0" xfId="1" applyNumberFormat="1" applyFont="1" applyFill="1" applyBorder="1" applyAlignment="1" applyProtection="1">
      <alignment horizontal="center" vertical="center" wrapText="1" shrinkToFit="1"/>
      <protection hidden="1"/>
    </xf>
    <xf numFmtId="0" fontId="0" fillId="2" borderId="0" xfId="1" applyNumberFormat="1" applyFont="1" applyFill="1" applyAlignment="1" applyProtection="1">
      <alignment horizontal="center" vertical="center"/>
      <protection hidden="1"/>
    </xf>
    <xf numFmtId="1" fontId="2" fillId="0" borderId="9" xfId="1" applyNumberFormat="1" applyFont="1" applyFill="1" applyBorder="1" applyAlignment="1" applyProtection="1">
      <alignment horizontal="center" wrapText="1"/>
      <protection locked="0"/>
    </xf>
    <xf numFmtId="0" fontId="0" fillId="2" borderId="0" xfId="1" applyNumberFormat="1" applyFont="1" applyFill="1" applyAlignment="1" applyProtection="1">
      <alignment wrapText="1"/>
      <protection hidden="1"/>
    </xf>
    <xf numFmtId="0" fontId="9" fillId="2" borderId="0" xfId="1" applyNumberFormat="1" applyFont="1" applyFill="1" applyAlignment="1" applyProtection="1">
      <alignment horizontal="centerContinuous"/>
      <protection hidden="1"/>
    </xf>
    <xf numFmtId="0" fontId="0" fillId="2" borderId="7" xfId="1" applyNumberFormat="1" applyFont="1" applyFill="1" applyBorder="1" applyAlignment="1" applyProtection="1">
      <protection hidden="1"/>
    </xf>
    <xf numFmtId="0" fontId="4" fillId="2" borderId="6" xfId="1" applyNumberFormat="1" applyFont="1" applyFill="1" applyBorder="1" applyAlignment="1" applyProtection="1">
      <alignment horizontal="centerContinuous"/>
      <protection hidden="1"/>
    </xf>
    <xf numFmtId="0" fontId="2" fillId="2" borderId="0" xfId="1" applyNumberFormat="1" applyFont="1" applyFill="1" applyAlignment="1" applyProtection="1">
      <alignment vertical="center"/>
      <protection hidden="1"/>
    </xf>
    <xf numFmtId="0" fontId="15" fillId="2" borderId="0" xfId="1" applyNumberFormat="1" applyFont="1" applyFill="1" applyAlignment="1" applyProtection="1">
      <alignment horizontal="center"/>
      <protection hidden="1"/>
    </xf>
    <xf numFmtId="0" fontId="6" fillId="2" borderId="0" xfId="1" applyNumberFormat="1" applyFont="1" applyFill="1" applyBorder="1" applyAlignment="1" applyProtection="1">
      <alignment horizontal="left" vertical="top"/>
      <protection hidden="1"/>
    </xf>
    <xf numFmtId="0" fontId="6" fillId="2" borderId="0" xfId="1" applyNumberFormat="1" applyFont="1" applyFill="1" applyBorder="1" applyAlignment="1" applyProtection="1">
      <alignment horizontal="left"/>
      <protection hidden="1"/>
    </xf>
    <xf numFmtId="0" fontId="3" fillId="2" borderId="0" xfId="1" applyNumberFormat="1" applyFont="1" applyFill="1" applyBorder="1" applyAlignment="1" applyProtection="1">
      <alignment horizontal="left" vertical="center" wrapText="1"/>
      <protection hidden="1"/>
    </xf>
    <xf numFmtId="0" fontId="10" fillId="2" borderId="6" xfId="1" applyNumberFormat="1" applyFont="1" applyFill="1" applyBorder="1" applyAlignment="1" applyProtection="1">
      <alignment horizontal="center" vertical="top" wrapText="1"/>
      <protection hidden="1"/>
    </xf>
    <xf numFmtId="1" fontId="2" fillId="3" borderId="10" xfId="1" applyNumberFormat="1" applyFont="1" applyFill="1" applyBorder="1" applyAlignment="1" applyProtection="1">
      <alignment horizontal="center" wrapText="1"/>
      <protection locked="0"/>
    </xf>
    <xf numFmtId="169" fontId="21" fillId="0" borderId="11" xfId="1" applyFont="1" applyFill="1" applyBorder="1" applyAlignment="1" applyProtection="1">
      <alignment horizontal="center" wrapText="1"/>
      <protection locked="0"/>
    </xf>
    <xf numFmtId="168" fontId="36" fillId="0" borderId="12" xfId="1" applyNumberFormat="1" applyFont="1" applyFill="1" applyBorder="1" applyAlignment="1" applyProtection="1">
      <alignment horizontal="center"/>
      <protection locked="0"/>
    </xf>
    <xf numFmtId="0" fontId="2" fillId="2" borderId="9" xfId="1" applyNumberFormat="1" applyFont="1" applyFill="1" applyBorder="1" applyAlignment="1" applyProtection="1">
      <alignment horizontal="center" wrapText="1"/>
      <protection hidden="1"/>
    </xf>
    <xf numFmtId="1" fontId="2" fillId="2" borderId="9" xfId="1" applyNumberFormat="1" applyFont="1" applyFill="1" applyBorder="1" applyAlignment="1" applyProtection="1">
      <alignment horizontal="center" wrapText="1"/>
      <protection hidden="1"/>
    </xf>
    <xf numFmtId="0" fontId="2" fillId="2" borderId="0" xfId="1" applyNumberFormat="1" applyFont="1" applyFill="1" applyAlignment="1" applyProtection="1">
      <protection hidden="1"/>
    </xf>
    <xf numFmtId="9" fontId="10" fillId="2" borderId="0" xfId="1" applyNumberFormat="1" applyFont="1" applyFill="1" applyBorder="1" applyAlignment="1" applyProtection="1">
      <alignment horizontal="center" vertical="center"/>
      <protection hidden="1"/>
    </xf>
    <xf numFmtId="0" fontId="9" fillId="2" borderId="0" xfId="1" applyNumberFormat="1" applyFont="1" applyFill="1" applyAlignment="1" applyProtection="1">
      <alignment horizontal="center" vertical="center"/>
      <protection hidden="1"/>
    </xf>
    <xf numFmtId="0" fontId="9" fillId="2" borderId="0" xfId="1" applyNumberFormat="1" applyFont="1" applyFill="1" applyAlignment="1" applyProtection="1">
      <alignment horizontal="center" vertical="center" wrapText="1"/>
      <protection hidden="1"/>
    </xf>
    <xf numFmtId="0" fontId="18" fillId="2" borderId="13" xfId="1" applyNumberFormat="1" applyFont="1" applyFill="1" applyBorder="1" applyAlignment="1" applyProtection="1">
      <alignment horizontal="center" vertical="center"/>
      <protection hidden="1"/>
    </xf>
    <xf numFmtId="0" fontId="0" fillId="2" borderId="0" xfId="1" applyNumberFormat="1" applyFont="1" applyFill="1" applyBorder="1" applyAlignment="1" applyProtection="1">
      <alignment vertical="center" wrapText="1"/>
      <protection hidden="1"/>
    </xf>
    <xf numFmtId="0" fontId="2" fillId="2" borderId="0" xfId="1" applyNumberFormat="1" applyFont="1" applyFill="1" applyBorder="1" applyAlignment="1" applyProtection="1">
      <alignment horizontal="centerContinuous" vertical="center"/>
      <protection hidden="1"/>
    </xf>
    <xf numFmtId="0" fontId="30" fillId="2" borderId="0" xfId="1" applyNumberFormat="1" applyFont="1" applyFill="1" applyAlignment="1" applyProtection="1">
      <alignment horizontal="center"/>
      <protection hidden="1"/>
    </xf>
    <xf numFmtId="0" fontId="6" fillId="2" borderId="14" xfId="1" applyNumberFormat="1" applyFont="1" applyFill="1" applyBorder="1" applyAlignment="1" applyProtection="1">
      <alignment horizontal="centerContinuous" vertical="top" wrapText="1"/>
      <protection hidden="1"/>
    </xf>
    <xf numFmtId="0" fontId="7" fillId="2" borderId="14" xfId="1" applyNumberFormat="1" applyFont="1" applyFill="1" applyBorder="1" applyAlignment="1" applyProtection="1">
      <alignment horizontal="centerContinuous" vertical="top" wrapText="1"/>
      <protection hidden="1"/>
    </xf>
    <xf numFmtId="0" fontId="8" fillId="2" borderId="0" xfId="1" applyNumberFormat="1" applyFont="1" applyFill="1" applyAlignment="1" applyProtection="1">
      <alignment horizontal="centerContinuous"/>
      <protection hidden="1"/>
    </xf>
    <xf numFmtId="0" fontId="5" fillId="2" borderId="0" xfId="1" applyNumberFormat="1" applyFont="1" applyFill="1" applyAlignment="1" applyProtection="1">
      <protection hidden="1"/>
    </xf>
    <xf numFmtId="0" fontId="2" fillId="2" borderId="0" xfId="1" applyNumberFormat="1" applyFont="1" applyFill="1" applyBorder="1" applyAlignment="1" applyProtection="1">
      <alignment horizontal="center" vertical="top"/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5" fillId="0" borderId="0" xfId="1" applyNumberFormat="1" applyFont="1" applyFill="1" applyBorder="1" applyAlignment="1" applyProtection="1">
      <alignment vertical="center"/>
      <protection hidden="1"/>
    </xf>
    <xf numFmtId="164" fontId="5" fillId="0" borderId="1" xfId="1" applyNumberFormat="1" applyFont="1" applyFill="1" applyBorder="1" applyAlignment="1" applyProtection="1">
      <alignment horizontal="left" vertical="center" wrapText="1"/>
      <protection hidden="1"/>
    </xf>
    <xf numFmtId="0" fontId="10" fillId="5" borderId="0" xfId="1" applyNumberFormat="1" applyFont="1" applyFill="1" applyBorder="1" applyAlignment="1" applyProtection="1">
      <alignment horizontal="left"/>
      <protection hidden="1"/>
    </xf>
    <xf numFmtId="0" fontId="9" fillId="5" borderId="0" xfId="1" applyNumberFormat="1" applyFont="1" applyFill="1" applyBorder="1" applyAlignment="1" applyProtection="1">
      <alignment horizontal="center" vertical="top" wrapText="1"/>
      <protection hidden="1"/>
    </xf>
    <xf numFmtId="0" fontId="43" fillId="5" borderId="0" xfId="1" applyNumberFormat="1" applyFont="1" applyFill="1" applyBorder="1" applyAlignment="1" applyProtection="1">
      <protection hidden="1"/>
    </xf>
    <xf numFmtId="0" fontId="43" fillId="6" borderId="0" xfId="1" applyNumberFormat="1" applyFont="1" applyFill="1" applyBorder="1" applyAlignment="1" applyProtection="1">
      <protection hidden="1"/>
    </xf>
    <xf numFmtId="0" fontId="43" fillId="6" borderId="6" xfId="1" applyNumberFormat="1" applyFont="1" applyFill="1" applyBorder="1" applyAlignment="1" applyProtection="1">
      <protection hidden="1"/>
    </xf>
    <xf numFmtId="0" fontId="2" fillId="5" borderId="0" xfId="1" applyNumberFormat="1" applyFont="1" applyFill="1" applyBorder="1" applyAlignment="1" applyProtection="1">
      <alignment horizontal="left"/>
      <protection hidden="1"/>
    </xf>
    <xf numFmtId="0" fontId="43" fillId="5" borderId="0" xfId="1" applyNumberFormat="1" applyFont="1" applyFill="1" applyAlignment="1" applyProtection="1">
      <protection hidden="1"/>
    </xf>
    <xf numFmtId="0" fontId="16" fillId="5" borderId="15" xfId="1" applyNumberFormat="1" applyFont="1" applyFill="1" applyBorder="1" applyAlignment="1" applyProtection="1">
      <alignment horizontal="center" vertical="top"/>
      <protection hidden="1"/>
    </xf>
    <xf numFmtId="0" fontId="28" fillId="5" borderId="0" xfId="1" applyNumberFormat="1" applyFont="1" applyFill="1" applyBorder="1" applyAlignment="1" applyProtection="1">
      <alignment horizontal="centerContinuous"/>
      <protection hidden="1"/>
    </xf>
    <xf numFmtId="0" fontId="43" fillId="5" borderId="16" xfId="1" applyNumberFormat="1" applyFont="1" applyFill="1" applyBorder="1" applyAlignment="1" applyProtection="1">
      <protection hidden="1"/>
    </xf>
    <xf numFmtId="0" fontId="43" fillId="5" borderId="14" xfId="1" applyNumberFormat="1" applyFont="1" applyFill="1" applyBorder="1" applyAlignment="1" applyProtection="1">
      <protection hidden="1"/>
    </xf>
    <xf numFmtId="0" fontId="13" fillId="5" borderId="0" xfId="1" applyNumberFormat="1" applyFont="1" applyFill="1" applyBorder="1" applyAlignment="1" applyProtection="1">
      <alignment horizontal="center"/>
      <protection hidden="1"/>
    </xf>
    <xf numFmtId="164" fontId="2" fillId="5" borderId="0" xfId="1" applyNumberFormat="1" applyFont="1" applyFill="1" applyBorder="1" applyAlignment="1" applyProtection="1">
      <alignment horizontal="center"/>
      <protection hidden="1"/>
    </xf>
    <xf numFmtId="0" fontId="7" fillId="5" borderId="0" xfId="1" applyNumberFormat="1" applyFont="1" applyFill="1" applyBorder="1" applyAlignment="1" applyProtection="1">
      <alignment horizontal="center"/>
      <protection hidden="1"/>
    </xf>
    <xf numFmtId="0" fontId="43" fillId="5" borderId="13" xfId="1" applyNumberFormat="1" applyFont="1" applyFill="1" applyBorder="1" applyAlignment="1" applyProtection="1">
      <protection hidden="1"/>
    </xf>
    <xf numFmtId="0" fontId="43" fillId="5" borderId="15" xfId="1" applyNumberFormat="1" applyFont="1" applyFill="1" applyBorder="1" applyAlignment="1" applyProtection="1">
      <alignment horizontal="center"/>
      <protection hidden="1"/>
    </xf>
    <xf numFmtId="2" fontId="2" fillId="5" borderId="0" xfId="1" applyNumberFormat="1" applyFont="1" applyFill="1" applyBorder="1" applyAlignment="1" applyProtection="1">
      <alignment horizontal="center" vertical="center"/>
      <protection hidden="1"/>
    </xf>
    <xf numFmtId="0" fontId="7" fillId="5" borderId="0" xfId="1" applyNumberFormat="1" applyFont="1" applyFill="1" applyBorder="1" applyAlignment="1" applyProtection="1">
      <protection hidden="1"/>
    </xf>
    <xf numFmtId="0" fontId="6" fillId="5" borderId="0" xfId="1" applyNumberFormat="1" applyFont="1" applyFill="1" applyBorder="1" applyAlignment="1" applyProtection="1">
      <protection hidden="1"/>
    </xf>
    <xf numFmtId="164" fontId="2" fillId="5" borderId="0" xfId="1" applyNumberFormat="1" applyFont="1" applyFill="1" applyBorder="1" applyAlignment="1" applyProtection="1">
      <alignment horizontal="center" vertical="center"/>
      <protection hidden="1"/>
    </xf>
    <xf numFmtId="0" fontId="7" fillId="5" borderId="0" xfId="1" applyNumberFormat="1" applyFont="1" applyFill="1" applyBorder="1" applyAlignment="1" applyProtection="1">
      <alignment vertical="center"/>
      <protection hidden="1"/>
    </xf>
    <xf numFmtId="0" fontId="7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0" xfId="1" applyNumberFormat="1" applyFont="1" applyFill="1" applyBorder="1" applyAlignment="1" applyProtection="1">
      <alignment horizontal="center" vertical="center"/>
      <protection hidden="1"/>
    </xf>
    <xf numFmtId="0" fontId="2" fillId="5" borderId="13" xfId="1" applyNumberFormat="1" applyFont="1" applyFill="1" applyBorder="1" applyAlignment="1" applyProtection="1">
      <alignment horizontal="center" vertical="center"/>
      <protection hidden="1"/>
    </xf>
    <xf numFmtId="0" fontId="43" fillId="5" borderId="15" xfId="1" applyNumberFormat="1" applyFont="1" applyFill="1" applyBorder="1" applyAlignment="1" applyProtection="1">
      <protection hidden="1"/>
    </xf>
    <xf numFmtId="0" fontId="11" fillId="5" borderId="0" xfId="1" applyNumberFormat="1" applyFont="1" applyFill="1" applyBorder="1" applyAlignment="1" applyProtection="1">
      <protection hidden="1"/>
    </xf>
    <xf numFmtId="0" fontId="3" fillId="5" borderId="0" xfId="1" applyNumberFormat="1" applyFont="1" applyFill="1" applyBorder="1" applyAlignment="1" applyProtection="1">
      <protection hidden="1"/>
    </xf>
    <xf numFmtId="0" fontId="21" fillId="5" borderId="0" xfId="1" applyNumberFormat="1" applyFont="1" applyFill="1" applyBorder="1" applyAlignment="1" applyProtection="1">
      <alignment horizontal="center"/>
      <protection hidden="1"/>
    </xf>
    <xf numFmtId="0" fontId="34" fillId="5" borderId="0" xfId="1" applyNumberFormat="1" applyFont="1" applyFill="1" applyBorder="1" applyAlignment="1" applyProtection="1">
      <alignment horizontal="center"/>
      <protection hidden="1"/>
    </xf>
    <xf numFmtId="0" fontId="35" fillId="5" borderId="0" xfId="1" applyNumberFormat="1" applyFont="1" applyFill="1" applyBorder="1" applyAlignment="1" applyProtection="1">
      <alignment horizontal="center"/>
      <protection hidden="1"/>
    </xf>
    <xf numFmtId="0" fontId="34" fillId="5" borderId="0" xfId="1" applyNumberFormat="1" applyFont="1" applyFill="1" applyBorder="1" applyAlignment="1" applyProtection="1">
      <alignment horizontal="right" vertical="center" wrapText="1"/>
      <protection hidden="1"/>
    </xf>
    <xf numFmtId="164" fontId="3" fillId="5" borderId="0" xfId="1" applyNumberFormat="1" applyFont="1" applyFill="1" applyBorder="1" applyAlignment="1" applyProtection="1">
      <alignment horizontal="center" vertical="center"/>
      <protection hidden="1"/>
    </xf>
    <xf numFmtId="0" fontId="43" fillId="5" borderId="0" xfId="1" applyNumberFormat="1" applyFont="1" applyFill="1" applyBorder="1" applyAlignment="1" applyProtection="1">
      <alignment horizontal="right" vertical="center" wrapText="1"/>
      <protection hidden="1"/>
    </xf>
    <xf numFmtId="164" fontId="12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0" xfId="1" applyNumberFormat="1" applyFont="1" applyFill="1" applyBorder="1" applyAlignment="1" applyProtection="1">
      <alignment horizontal="right" vertical="center" wrapText="1"/>
      <protection hidden="1"/>
    </xf>
    <xf numFmtId="0" fontId="2" fillId="5" borderId="0" xfId="1" applyNumberFormat="1" applyFont="1" applyFill="1" applyBorder="1" applyAlignment="1" applyProtection="1">
      <alignment horizontal="centerContinuous"/>
      <protection hidden="1"/>
    </xf>
    <xf numFmtId="0" fontId="10" fillId="5" borderId="0" xfId="1" applyNumberFormat="1" applyFont="1" applyFill="1" applyBorder="1" applyAlignment="1" applyProtection="1">
      <alignment horizontal="left" wrapText="1"/>
      <protection hidden="1"/>
    </xf>
    <xf numFmtId="0" fontId="18" fillId="5" borderId="0" xfId="1" applyNumberFormat="1" applyFont="1" applyFill="1" applyAlignment="1" applyProtection="1">
      <alignment horizontal="center" wrapText="1"/>
      <protection hidden="1"/>
    </xf>
    <xf numFmtId="0" fontId="4" fillId="5" borderId="17" xfId="1" applyNumberFormat="1" applyFont="1" applyFill="1" applyBorder="1" applyAlignment="1" applyProtection="1">
      <alignment horizontal="centerContinuous" vertical="center" wrapText="1"/>
      <protection hidden="1"/>
    </xf>
    <xf numFmtId="0" fontId="2" fillId="5" borderId="6" xfId="1" applyNumberFormat="1" applyFont="1" applyFill="1" applyBorder="1" applyAlignment="1" applyProtection="1">
      <alignment horizontal="centerContinuous" vertical="center" wrapText="1"/>
      <protection hidden="1"/>
    </xf>
    <xf numFmtId="0" fontId="2" fillId="5" borderId="5" xfId="1" applyNumberFormat="1" applyFont="1" applyFill="1" applyBorder="1" applyAlignment="1" applyProtection="1">
      <alignment horizontal="centerContinuous" vertical="center" wrapText="1"/>
      <protection hidden="1"/>
    </xf>
    <xf numFmtId="0" fontId="9" fillId="5" borderId="0" xfId="1" applyNumberFormat="1" applyFont="1" applyFill="1" applyBorder="1" applyAlignment="1" applyProtection="1">
      <alignment horizontal="centerContinuous"/>
      <protection hidden="1"/>
    </xf>
    <xf numFmtId="0" fontId="9" fillId="5" borderId="6" xfId="1" applyNumberFormat="1" applyFont="1" applyFill="1" applyBorder="1" applyAlignment="1" applyProtection="1">
      <alignment horizontal="centerContinuous"/>
      <protection hidden="1"/>
    </xf>
    <xf numFmtId="0" fontId="10" fillId="5" borderId="14" xfId="1" applyNumberFormat="1" applyFont="1" applyFill="1" applyBorder="1" applyAlignment="1" applyProtection="1">
      <alignment horizontal="left"/>
      <protection hidden="1"/>
    </xf>
    <xf numFmtId="0" fontId="13" fillId="5" borderId="2" xfId="1" applyNumberFormat="1" applyFont="1" applyFill="1" applyBorder="1" applyAlignment="1" applyProtection="1">
      <alignment horizontal="center" vertical="center"/>
      <protection hidden="1"/>
    </xf>
    <xf numFmtId="0" fontId="13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43" fillId="5" borderId="17" xfId="1" applyNumberFormat="1" applyFont="1" applyFill="1" applyBorder="1" applyAlignment="1" applyProtection="1">
      <protection hidden="1"/>
    </xf>
    <xf numFmtId="0" fontId="43" fillId="5" borderId="6" xfId="1" applyNumberFormat="1" applyFont="1" applyFill="1" applyBorder="1" applyAlignment="1" applyProtection="1">
      <protection hidden="1"/>
    </xf>
    <xf numFmtId="0" fontId="23" fillId="5" borderId="6" xfId="1" applyNumberFormat="1" applyFont="1" applyFill="1" applyBorder="1" applyAlignment="1" applyProtection="1">
      <alignment vertical="center" wrapText="1"/>
      <protection hidden="1"/>
    </xf>
    <xf numFmtId="0" fontId="2" fillId="5" borderId="17" xfId="1" applyNumberFormat="1" applyFont="1" applyFill="1" applyBorder="1" applyAlignment="1" applyProtection="1">
      <alignment horizontal="centerContinuous" vertical="center" wrapText="1"/>
      <protection hidden="1"/>
    </xf>
    <xf numFmtId="0" fontId="2" fillId="5" borderId="6" xfId="1" applyNumberFormat="1" applyFont="1" applyFill="1" applyBorder="1" applyAlignment="1" applyProtection="1">
      <alignment horizontal="centerContinuous" vertical="center"/>
      <protection hidden="1"/>
    </xf>
    <xf numFmtId="0" fontId="2" fillId="5" borderId="5" xfId="1" applyNumberFormat="1" applyFont="1" applyFill="1" applyBorder="1" applyAlignment="1" applyProtection="1">
      <alignment horizontal="centerContinuous" vertical="center"/>
      <protection hidden="1"/>
    </xf>
    <xf numFmtId="0" fontId="13" fillId="5" borderId="17" xfId="1" applyNumberFormat="1" applyFont="1" applyFill="1" applyBorder="1" applyAlignment="1" applyProtection="1">
      <alignment horizontal="centerContinuous"/>
      <protection hidden="1"/>
    </xf>
    <xf numFmtId="0" fontId="2" fillId="5" borderId="6" xfId="1" applyNumberFormat="1" applyFont="1" applyFill="1" applyBorder="1" applyAlignment="1" applyProtection="1">
      <alignment horizontal="centerContinuous"/>
      <protection hidden="1"/>
    </xf>
    <xf numFmtId="0" fontId="2" fillId="5" borderId="7" xfId="1" applyNumberFormat="1" applyFont="1" applyFill="1" applyBorder="1" applyAlignment="1" applyProtection="1">
      <alignment horizontal="centerContinuous"/>
      <protection hidden="1"/>
    </xf>
    <xf numFmtId="0" fontId="2" fillId="5" borderId="18" xfId="1" applyNumberFormat="1" applyFont="1" applyFill="1" applyBorder="1" applyAlignment="1" applyProtection="1">
      <alignment horizontal="centerContinuous"/>
      <protection hidden="1"/>
    </xf>
    <xf numFmtId="164" fontId="3" fillId="5" borderId="1" xfId="1" applyNumberFormat="1" applyFont="1" applyFill="1" applyBorder="1" applyAlignment="1" applyProtection="1">
      <alignment horizontal="center"/>
      <protection hidden="1"/>
    </xf>
    <xf numFmtId="164" fontId="3" fillId="5" borderId="19" xfId="1" applyNumberFormat="1" applyFont="1" applyFill="1" applyBorder="1" applyAlignment="1" applyProtection="1">
      <alignment horizontal="center"/>
      <protection hidden="1"/>
    </xf>
    <xf numFmtId="164" fontId="2" fillId="5" borderId="20" xfId="1" applyNumberFormat="1" applyFont="1" applyFill="1" applyBorder="1" applyAlignment="1" applyProtection="1">
      <alignment horizontal="center" vertical="center" wrapText="1"/>
      <protection hidden="1"/>
    </xf>
    <xf numFmtId="0" fontId="26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0" xfId="1" applyNumberFormat="1" applyFont="1" applyFill="1" applyBorder="1" applyAlignment="1" applyProtection="1">
      <alignment horizontal="left"/>
      <protection hidden="1"/>
    </xf>
    <xf numFmtId="0" fontId="4" fillId="5" borderId="0" xfId="1" applyNumberFormat="1" applyFont="1" applyFill="1" applyBorder="1" applyAlignment="1" applyProtection="1">
      <alignment horizontal="centerContinuous"/>
      <protection hidden="1"/>
    </xf>
    <xf numFmtId="0" fontId="9" fillId="5" borderId="1" xfId="1" applyNumberFormat="1" applyFont="1" applyFill="1" applyBorder="1" applyAlignment="1" applyProtection="1">
      <alignment horizontal="left" vertical="center"/>
      <protection hidden="1"/>
    </xf>
    <xf numFmtId="49" fontId="13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1" xfId="1" applyNumberFormat="1" applyFont="1" applyFill="1" applyBorder="1" applyAlignment="1" applyProtection="1">
      <alignment horizontal="center" vertical="center"/>
      <protection hidden="1"/>
    </xf>
    <xf numFmtId="0" fontId="9" fillId="5" borderId="2" xfId="1" applyNumberFormat="1" applyFont="1" applyFill="1" applyBorder="1" applyAlignment="1" applyProtection="1">
      <alignment horizontal="left" vertical="center"/>
      <protection hidden="1"/>
    </xf>
    <xf numFmtId="0" fontId="32" fillId="5" borderId="15" xfId="1" applyNumberFormat="1" applyFont="1" applyFill="1" applyBorder="1" applyAlignment="1" applyProtection="1">
      <alignment horizontal="centerContinuous" vertical="top" wrapText="1"/>
      <protection hidden="1"/>
    </xf>
    <xf numFmtId="0" fontId="7" fillId="5" borderId="0" xfId="1" applyNumberFormat="1" applyFont="1" applyFill="1" applyBorder="1" applyAlignment="1" applyProtection="1">
      <alignment horizontal="centerContinuous"/>
      <protection hidden="1"/>
    </xf>
    <xf numFmtId="0" fontId="9" fillId="5" borderId="13" xfId="1" applyNumberFormat="1" applyFont="1" applyFill="1" applyBorder="1" applyAlignment="1" applyProtection="1">
      <alignment horizontal="centerContinuous"/>
      <protection hidden="1"/>
    </xf>
    <xf numFmtId="0" fontId="9" fillId="6" borderId="0" xfId="1" applyNumberFormat="1" applyFont="1" applyFill="1" applyAlignment="1" applyProtection="1">
      <alignment horizontal="centerContinuous"/>
      <protection hidden="1"/>
    </xf>
    <xf numFmtId="0" fontId="9" fillId="5" borderId="14" xfId="1" applyNumberFormat="1" applyFont="1" applyFill="1" applyBorder="1" applyAlignment="1" applyProtection="1">
      <alignment horizontal="left"/>
      <protection hidden="1"/>
    </xf>
    <xf numFmtId="164" fontId="43" fillId="5" borderId="21" xfId="1" applyNumberFormat="1" applyFont="1" applyFill="1" applyBorder="1" applyAlignment="1" applyProtection="1">
      <alignment horizontal="center"/>
      <protection hidden="1"/>
    </xf>
    <xf numFmtId="164" fontId="43" fillId="5" borderId="22" xfId="1" applyNumberFormat="1" applyFont="1" applyFill="1" applyBorder="1" applyAlignment="1" applyProtection="1">
      <alignment horizontal="center"/>
      <protection hidden="1"/>
    </xf>
    <xf numFmtId="164" fontId="43" fillId="5" borderId="23" xfId="1" applyNumberFormat="1" applyFont="1" applyFill="1" applyBorder="1" applyAlignment="1" applyProtection="1">
      <alignment horizontal="center"/>
      <protection hidden="1"/>
    </xf>
    <xf numFmtId="164" fontId="2" fillId="5" borderId="24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25" xfId="1" applyNumberFormat="1" applyFont="1" applyFill="1" applyBorder="1" applyAlignment="1" applyProtection="1">
      <alignment horizontal="center" vertical="center" wrapText="1"/>
      <protection hidden="1"/>
    </xf>
    <xf numFmtId="0" fontId="10" fillId="5" borderId="14" xfId="1" applyNumberFormat="1" applyFont="1" applyFill="1" applyBorder="1" applyAlignment="1" applyProtection="1">
      <alignment horizontal="left" vertical="center"/>
      <protection hidden="1"/>
    </xf>
    <xf numFmtId="0" fontId="10" fillId="5" borderId="14" xfId="1" applyNumberFormat="1" applyFont="1" applyFill="1" applyBorder="1" applyAlignment="1" applyProtection="1">
      <protection hidden="1"/>
    </xf>
    <xf numFmtId="0" fontId="9" fillId="5" borderId="0" xfId="1" applyNumberFormat="1" applyFont="1" applyFill="1" applyBorder="1" applyAlignment="1" applyProtection="1">
      <alignment horizontal="centerContinuous" vertical="center"/>
      <protection hidden="1"/>
    </xf>
    <xf numFmtId="0" fontId="7" fillId="5" borderId="0" xfId="1" applyNumberFormat="1" applyFont="1" applyFill="1" applyBorder="1" applyAlignment="1" applyProtection="1">
      <alignment horizontal="center" vertical="center"/>
      <protection hidden="1"/>
    </xf>
    <xf numFmtId="0" fontId="10" fillId="5" borderId="0" xfId="1" applyNumberFormat="1" applyFont="1" applyFill="1" applyAlignment="1" applyProtection="1">
      <protection hidden="1"/>
    </xf>
    <xf numFmtId="164" fontId="43" fillId="5" borderId="1" xfId="1" applyNumberFormat="1" applyFont="1" applyFill="1" applyBorder="1" applyAlignment="1" applyProtection="1">
      <alignment horizontal="center" wrapText="1"/>
      <protection hidden="1"/>
    </xf>
    <xf numFmtId="164" fontId="43" fillId="5" borderId="19" xfId="1" applyNumberFormat="1" applyFont="1" applyFill="1" applyBorder="1" applyAlignment="1" applyProtection="1">
      <alignment horizontal="center" wrapText="1"/>
      <protection hidden="1"/>
    </xf>
    <xf numFmtId="0" fontId="9" fillId="5" borderId="17" xfId="1" applyNumberFormat="1" applyFont="1" applyFill="1" applyBorder="1" applyAlignment="1" applyProtection="1">
      <alignment horizontal="centerContinuous" vertical="center" wrapText="1"/>
      <protection hidden="1"/>
    </xf>
    <xf numFmtId="167" fontId="13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5" borderId="17" xfId="1" applyNumberFormat="1" applyFont="1" applyFill="1" applyBorder="1" applyAlignment="1" applyProtection="1">
      <protection hidden="1"/>
    </xf>
    <xf numFmtId="0" fontId="1" fillId="5" borderId="6" xfId="1" applyNumberFormat="1" applyFont="1" applyFill="1" applyBorder="1" applyAlignment="1" applyProtection="1">
      <protection hidden="1"/>
    </xf>
    <xf numFmtId="0" fontId="1" fillId="5" borderId="2" xfId="1" applyNumberFormat="1" applyFont="1" applyFill="1" applyBorder="1" applyAlignment="1" applyProtection="1">
      <alignment horizontal="center" vertical="center" wrapText="1"/>
      <protection hidden="1"/>
    </xf>
    <xf numFmtId="167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6" xfId="1" applyNumberFormat="1" applyFont="1" applyFill="1" applyBorder="1" applyAlignment="1" applyProtection="1">
      <alignment horizontal="centerContinuous" vertical="center"/>
      <protection hidden="1"/>
    </xf>
    <xf numFmtId="0" fontId="13" fillId="5" borderId="5" xfId="1" applyNumberFormat="1" applyFont="1" applyFill="1" applyBorder="1" applyAlignment="1" applyProtection="1">
      <alignment horizontal="centerContinuous" vertical="center"/>
      <protection hidden="1"/>
    </xf>
    <xf numFmtId="0" fontId="9" fillId="5" borderId="1" xfId="1" applyNumberFormat="1" applyFont="1" applyFill="1" applyBorder="1" applyAlignment="1" applyProtection="1">
      <alignment horizontal="center" vertical="center" wrapText="1"/>
      <protection hidden="1"/>
    </xf>
    <xf numFmtId="49" fontId="6" fillId="5" borderId="1" xfId="1" applyNumberFormat="1" applyFont="1" applyFill="1" applyBorder="1" applyAlignment="1" applyProtection="1">
      <alignment horizontal="center" vertical="center" wrapText="1"/>
      <protection hidden="1"/>
    </xf>
    <xf numFmtId="49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5" borderId="0" xfId="1" applyNumberFormat="1" applyFont="1" applyFill="1" applyBorder="1" applyAlignment="1" applyProtection="1">
      <protection hidden="1"/>
    </xf>
    <xf numFmtId="0" fontId="17" fillId="5" borderId="0" xfId="1" applyNumberFormat="1" applyFont="1" applyFill="1" applyBorder="1" applyAlignment="1" applyProtection="1">
      <alignment horizontal="center" wrapText="1"/>
      <protection hidden="1"/>
    </xf>
    <xf numFmtId="0" fontId="7" fillId="5" borderId="13" xfId="1" applyNumberFormat="1" applyFont="1" applyFill="1" applyBorder="1" applyAlignment="1" applyProtection="1">
      <alignment horizontal="center" vertical="top" wrapText="1"/>
      <protection hidden="1"/>
    </xf>
    <xf numFmtId="0" fontId="2" fillId="0" borderId="0" xfId="1" applyNumberFormat="1" applyFont="1" applyFill="1" applyBorder="1" applyAlignment="1" applyProtection="1">
      <alignment horizontal="left"/>
      <protection hidden="1"/>
    </xf>
    <xf numFmtId="0" fontId="3" fillId="0" borderId="0" xfId="1" applyNumberFormat="1" applyFont="1" applyFill="1" applyBorder="1" applyAlignment="1" applyProtection="1">
      <alignment horizontal="centerContinuous"/>
      <protection hidden="1"/>
    </xf>
    <xf numFmtId="164" fontId="5" fillId="0" borderId="0" xfId="1" applyNumberFormat="1" applyFont="1" applyFill="1" applyBorder="1" applyAlignment="1" applyProtection="1">
      <alignment horizontal="left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2" fontId="3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164" fontId="5" fillId="0" borderId="0" xfId="1" applyNumberFormat="1" applyFont="1" applyFill="1" applyBorder="1" applyAlignment="1" applyProtection="1">
      <alignment horizontal="center"/>
      <protection hidden="1"/>
    </xf>
    <xf numFmtId="2" fontId="5" fillId="0" borderId="0" xfId="1" applyNumberFormat="1" applyFont="1" applyFill="1" applyBorder="1" applyAlignment="1" applyProtection="1">
      <alignment horizontal="center"/>
      <protection hidden="1"/>
    </xf>
    <xf numFmtId="9" fontId="2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2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Border="1" applyAlignment="1" applyProtection="1">
      <alignment horizontal="center" vertical="center"/>
      <protection hidden="1"/>
    </xf>
    <xf numFmtId="165" fontId="5" fillId="0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Border="1" applyAlignment="1" applyProtection="1">
      <alignment horizontal="left"/>
      <protection hidden="1"/>
    </xf>
    <xf numFmtId="2" fontId="3" fillId="0" borderId="0" xfId="1" applyNumberFormat="1" applyFont="1" applyFill="1" applyBorder="1" applyAlignment="1" applyProtection="1">
      <alignment horizontal="right"/>
      <protection hidden="1"/>
    </xf>
    <xf numFmtId="0" fontId="5" fillId="0" borderId="0" xfId="1" applyNumberFormat="1" applyFont="1" applyFill="1" applyBorder="1" applyAlignment="1" applyProtection="1">
      <alignment horizontal="left"/>
      <protection hidden="1"/>
    </xf>
    <xf numFmtId="164" fontId="5" fillId="0" borderId="0" xfId="1" applyNumberFormat="1" applyFont="1" applyFill="1" applyBorder="1" applyAlignment="1" applyProtection="1">
      <alignment horizontal="right"/>
      <protection hidden="1"/>
    </xf>
    <xf numFmtId="1" fontId="5" fillId="0" borderId="0" xfId="1" applyNumberFormat="1" applyFont="1" applyFill="1" applyBorder="1" applyAlignment="1" applyProtection="1">
      <alignment horizontal="center"/>
      <protection hidden="1"/>
    </xf>
    <xf numFmtId="2" fontId="2" fillId="0" borderId="0" xfId="1" applyNumberFormat="1" applyFont="1" applyFill="1" applyBorder="1" applyAlignment="1" applyProtection="1">
      <alignment horizontal="center"/>
      <protection hidden="1"/>
    </xf>
    <xf numFmtId="164" fontId="2" fillId="0" borderId="0" xfId="1" applyNumberFormat="1" applyFont="1" applyFill="1" applyBorder="1" applyAlignment="1" applyProtection="1">
      <alignment horizontal="center" wrapText="1"/>
      <protection hidden="1"/>
    </xf>
    <xf numFmtId="2" fontId="2" fillId="0" borderId="0" xfId="1" applyNumberFormat="1" applyFont="1" applyFill="1" applyBorder="1" applyAlignment="1" applyProtection="1">
      <alignment horizontal="center" wrapText="1"/>
      <protection hidden="1"/>
    </xf>
    <xf numFmtId="2" fontId="2" fillId="0" borderId="0" xfId="1" applyNumberFormat="1" applyFont="1" applyFill="1" applyBorder="1" applyAlignment="1" applyProtection="1">
      <alignment horizontal="left" wrapText="1"/>
      <protection hidden="1"/>
    </xf>
    <xf numFmtId="4" fontId="5" fillId="0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0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alignment horizontal="centerContinuous" vertical="center" wrapText="1"/>
      <protection hidden="1"/>
    </xf>
    <xf numFmtId="1" fontId="2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Border="1" applyAlignment="1" applyProtection="1">
      <alignment horizontal="left" wrapText="1"/>
      <protection hidden="1"/>
    </xf>
    <xf numFmtId="164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1" applyNumberFormat="1" applyFont="1" applyFill="1" applyBorder="1" applyAlignment="1" applyProtection="1">
      <protection hidden="1"/>
    </xf>
    <xf numFmtId="164" fontId="5" fillId="0" borderId="0" xfId="1" applyNumberFormat="1" applyFont="1" applyFill="1" applyBorder="1" applyAlignment="1" applyProtection="1">
      <alignment horizontal="center" vertical="center"/>
      <protection hidden="1"/>
    </xf>
    <xf numFmtId="0" fontId="15" fillId="0" borderId="0" xfId="1" applyNumberFormat="1" applyFont="1" applyFill="1" applyBorder="1" applyAlignment="1" applyProtection="1">
      <protection hidden="1"/>
    </xf>
    <xf numFmtId="0" fontId="22" fillId="0" borderId="0" xfId="1" applyNumberFormat="1" applyFont="1" applyFill="1" applyBorder="1" applyAlignment="1" applyProtection="1">
      <alignment horizontal="center" vertical="center"/>
      <protection hidden="1"/>
    </xf>
    <xf numFmtId="165" fontId="22" fillId="0" borderId="0" xfId="1" applyNumberFormat="1" applyFont="1" applyFill="1" applyBorder="1" applyAlignment="1" applyProtection="1">
      <alignment horizontal="center" vertical="center"/>
      <protection hidden="1"/>
    </xf>
    <xf numFmtId="0" fontId="15" fillId="0" borderId="0" xfId="1" applyNumberFormat="1" applyFont="1" applyFill="1" applyBorder="1" applyAlignment="1" applyProtection="1">
      <alignment horizontal="center"/>
      <protection hidden="1"/>
    </xf>
    <xf numFmtId="1" fontId="37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8" fillId="0" borderId="0" xfId="1" applyNumberFormat="1" applyFont="1" applyFill="1" applyBorder="1" applyAlignment="1" applyProtection="1">
      <protection hidden="1"/>
    </xf>
    <xf numFmtId="0" fontId="5" fillId="0" borderId="0" xfId="1" applyNumberFormat="1" applyFont="1" applyFill="1" applyBorder="1" applyAlignment="1" applyProtection="1">
      <alignment horizontal="right" vertical="center"/>
      <protection hidden="1"/>
    </xf>
    <xf numFmtId="0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Border="1" applyAlignment="1" applyProtection="1">
      <alignment horizontal="center" vertical="center"/>
      <protection hidden="1"/>
    </xf>
    <xf numFmtId="1" fontId="3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Border="1" applyAlignment="1" applyProtection="1">
      <alignment horizontal="centerContinuous" vertical="center"/>
      <protection hidden="1"/>
    </xf>
    <xf numFmtId="2" fontId="2" fillId="0" borderId="0" xfId="1" applyNumberFormat="1" applyFont="1" applyFill="1" applyBorder="1" applyAlignment="1" applyProtection="1">
      <alignment horizontal="centerContinuous" vertical="center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1" fontId="5" fillId="0" borderId="0" xfId="1" applyNumberFormat="1" applyFont="1" applyFill="1" applyBorder="1" applyAlignment="1" applyProtection="1">
      <alignment horizontal="center" vertical="center"/>
      <protection hidden="1"/>
    </xf>
    <xf numFmtId="2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1" applyNumberFormat="1" applyFont="1" applyFill="1" applyBorder="1" applyAlignment="1" applyProtection="1">
      <alignment horizontal="center"/>
      <protection hidden="1"/>
    </xf>
    <xf numFmtId="2" fontId="12" fillId="0" borderId="0" xfId="1" applyNumberFormat="1" applyFont="1" applyFill="1" applyBorder="1" applyAlignment="1" applyProtection="1">
      <alignment horizontal="center"/>
      <protection hidden="1"/>
    </xf>
    <xf numFmtId="1" fontId="3" fillId="0" borderId="0" xfId="1" applyNumberFormat="1" applyFont="1" applyFill="1" applyBorder="1" applyAlignment="1" applyProtection="1">
      <alignment horizontal="center" vertical="center"/>
      <protection hidden="1"/>
    </xf>
    <xf numFmtId="0" fontId="17" fillId="0" borderId="0" xfId="1" applyNumberFormat="1" applyFont="1" applyFill="1" applyBorder="1" applyAlignment="1" applyProtection="1">
      <alignment horizontal="left"/>
      <protection hidden="1"/>
    </xf>
    <xf numFmtId="2" fontId="22" fillId="0" borderId="0" xfId="1" applyNumberFormat="1" applyFont="1" applyFill="1" applyBorder="1" applyAlignment="1" applyProtection="1">
      <alignment horizontal="center"/>
      <protection hidden="1"/>
    </xf>
    <xf numFmtId="0" fontId="2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9" fillId="0" borderId="0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NumberFormat="1" applyFont="1" applyFill="1" applyBorder="1" applyAlignment="1" applyProtection="1">
      <alignment horizontal="center" vertical="center"/>
      <protection hidden="1"/>
    </xf>
    <xf numFmtId="0" fontId="15" fillId="0" borderId="0" xfId="1" applyNumberFormat="1" applyFont="1" applyFill="1" applyBorder="1" applyAlignment="1" applyProtection="1">
      <alignment horizontal="left"/>
      <protection hidden="1"/>
    </xf>
    <xf numFmtId="0" fontId="12" fillId="0" borderId="0" xfId="1" applyNumberFormat="1" applyFont="1" applyFill="1" applyBorder="1" applyAlignment="1" applyProtection="1">
      <protection hidden="1"/>
    </xf>
    <xf numFmtId="0" fontId="40" fillId="0" borderId="0" xfId="1" applyNumberFormat="1" applyFont="1" applyFill="1" applyBorder="1" applyAlignment="1" applyProtection="1">
      <protection hidden="1"/>
    </xf>
    <xf numFmtId="2" fontId="41" fillId="0" borderId="0" xfId="1" applyNumberFormat="1" applyFont="1" applyFill="1" applyBorder="1" applyAlignment="1" applyProtection="1">
      <alignment horizontal="center"/>
      <protection hidden="1"/>
    </xf>
    <xf numFmtId="0" fontId="41" fillId="0" borderId="0" xfId="1" applyNumberFormat="1" applyFont="1" applyFill="1" applyBorder="1" applyAlignment="1" applyProtection="1">
      <protection hidden="1"/>
    </xf>
    <xf numFmtId="2" fontId="15" fillId="0" borderId="0" xfId="1" applyNumberFormat="1" applyFont="1" applyFill="1" applyBorder="1" applyAlignment="1" applyProtection="1">
      <alignment horizontal="center"/>
      <protection hidden="1"/>
    </xf>
    <xf numFmtId="164" fontId="5" fillId="0" borderId="0" xfId="1" applyNumberFormat="1" applyFont="1" applyFill="1" applyBorder="1" applyAlignment="1" applyProtection="1">
      <alignment vertical="center" wrapText="1"/>
      <protection hidden="1"/>
    </xf>
    <xf numFmtId="164" fontId="15" fillId="0" borderId="0" xfId="1" applyNumberFormat="1" applyFont="1" applyFill="1" applyBorder="1" applyAlignment="1" applyProtection="1">
      <alignment vertical="center" wrapText="1"/>
      <protection hidden="1"/>
    </xf>
    <xf numFmtId="0" fontId="10" fillId="2" borderId="13" xfId="1" applyNumberFormat="1" applyFont="1" applyFill="1" applyBorder="1" applyAlignment="1" applyProtection="1">
      <alignment horizontal="center" vertical="center"/>
      <protection hidden="1"/>
    </xf>
    <xf numFmtId="2" fontId="5" fillId="0" borderId="0" xfId="1" applyNumberFormat="1" applyFont="1" applyFill="1" applyBorder="1" applyAlignment="1" applyProtection="1">
      <alignment horizontal="center" vertical="center"/>
      <protection hidden="1"/>
    </xf>
    <xf numFmtId="0" fontId="7" fillId="5" borderId="14" xfId="1" applyNumberFormat="1" applyFont="1" applyFill="1" applyBorder="1" applyAlignment="1" applyProtection="1">
      <alignment horizontal="center" vertical="top" wrapText="1"/>
      <protection hidden="1"/>
    </xf>
    <xf numFmtId="0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1" applyNumberFormat="1" applyFont="1" applyFill="1" applyBorder="1" applyAlignment="1" applyProtection="1">
      <alignment horizontal="center"/>
      <protection hidden="1"/>
    </xf>
    <xf numFmtId="0" fontId="6" fillId="2" borderId="0" xfId="1" applyNumberFormat="1" applyFont="1" applyFill="1" applyBorder="1" applyAlignment="1" applyProtection="1">
      <alignment horizontal="center" vertical="top" wrapText="1"/>
      <protection hidden="1"/>
    </xf>
    <xf numFmtId="0" fontId="6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25" fillId="0" borderId="1" xfId="1" applyNumberFormat="1" applyFont="1" applyBorder="1" applyAlignment="1" applyProtection="1">
      <alignment horizontal="center" vertical="center" wrapText="1"/>
      <protection locked="0"/>
    </xf>
    <xf numFmtId="0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2" xfId="1" applyNumberFormat="1" applyFont="1" applyFill="1" applyBorder="1" applyAlignment="1" applyProtection="1">
      <alignment horizontal="center" vertical="center" wrapText="1"/>
      <protection hidden="1"/>
    </xf>
    <xf numFmtId="0" fontId="19" fillId="2" borderId="0" xfId="1" applyNumberFormat="1" applyFont="1" applyFill="1" applyBorder="1" applyAlignment="1" applyProtection="1">
      <alignment vertical="center" wrapText="1"/>
      <protection hidden="1"/>
    </xf>
    <xf numFmtId="0" fontId="19" fillId="2" borderId="7" xfId="1" applyNumberFormat="1" applyFont="1" applyFill="1" applyBorder="1" applyAlignment="1" applyProtection="1">
      <alignment vertical="center" wrapText="1"/>
      <protection hidden="1"/>
    </xf>
    <xf numFmtId="0" fontId="2" fillId="6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6" borderId="20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14" xfId="1" applyNumberFormat="1" applyFont="1" applyFill="1" applyBorder="1" applyAlignment="1" applyProtection="1">
      <alignment horizontal="centerContinuous"/>
      <protection hidden="1"/>
    </xf>
    <xf numFmtId="0" fontId="3" fillId="2" borderId="0" xfId="1" applyNumberFormat="1" applyFont="1" applyFill="1" applyBorder="1" applyAlignment="1" applyProtection="1">
      <alignment vertical="center" wrapText="1"/>
      <protection hidden="1"/>
    </xf>
    <xf numFmtId="167" fontId="30" fillId="2" borderId="0" xfId="1" applyNumberFormat="1" applyFont="1" applyFill="1" applyBorder="1" applyAlignment="1" applyProtection="1">
      <alignment horizontal="center"/>
      <protection hidden="1"/>
    </xf>
    <xf numFmtId="0" fontId="30" fillId="2" borderId="0" xfId="1" applyNumberFormat="1" applyFont="1" applyFill="1" applyBorder="1" applyAlignment="1" applyProtection="1">
      <protection hidden="1"/>
    </xf>
    <xf numFmtId="0" fontId="15" fillId="2" borderId="0" xfId="1" applyNumberFormat="1" applyFont="1" applyFill="1" applyAlignment="1" applyProtection="1">
      <protection hidden="1"/>
    </xf>
    <xf numFmtId="0" fontId="7" fillId="2" borderId="0" xfId="1" applyNumberFormat="1" applyFont="1" applyFill="1" applyBorder="1" applyAlignment="1" applyProtection="1">
      <alignment horizontal="right"/>
      <protection hidden="1"/>
    </xf>
    <xf numFmtId="0" fontId="7" fillId="2" borderId="0" xfId="1" applyNumberFormat="1" applyFont="1" applyFill="1" applyBorder="1" applyAlignment="1" applyProtection="1">
      <alignment horizontal="left"/>
      <protection hidden="1"/>
    </xf>
    <xf numFmtId="0" fontId="0" fillId="0" borderId="26" xfId="1" applyNumberFormat="1" applyFont="1" applyBorder="1" applyAlignment="1" applyProtection="1">
      <protection locked="0"/>
    </xf>
    <xf numFmtId="0" fontId="0" fillId="0" borderId="27" xfId="1" applyNumberFormat="1" applyFont="1" applyBorder="1" applyAlignment="1" applyProtection="1">
      <protection locked="0"/>
    </xf>
    <xf numFmtId="0" fontId="0" fillId="0" borderId="28" xfId="1" applyNumberFormat="1" applyFont="1" applyBorder="1" applyAlignment="1" applyProtection="1">
      <protection locked="0"/>
    </xf>
    <xf numFmtId="0" fontId="0" fillId="0" borderId="7" xfId="1" applyNumberFormat="1" applyFont="1" applyBorder="1" applyAlignment="1" applyProtection="1">
      <protection locked="0"/>
    </xf>
    <xf numFmtId="0" fontId="0" fillId="0" borderId="29" xfId="1" applyNumberFormat="1" applyFont="1" applyBorder="1" applyAlignment="1" applyProtection="1">
      <protection locked="0"/>
    </xf>
    <xf numFmtId="0" fontId="0" fillId="0" borderId="30" xfId="1" applyNumberFormat="1" applyFont="1" applyBorder="1" applyAlignment="1" applyProtection="1">
      <protection locked="0"/>
    </xf>
    <xf numFmtId="169" fontId="1" fillId="0" borderId="1" xfId="1" applyFont="1" applyFill="1" applyBorder="1" applyAlignment="1" applyProtection="1">
      <alignment horizontal="left" vertical="center" wrapText="1"/>
      <protection locked="0"/>
    </xf>
    <xf numFmtId="0" fontId="0" fillId="2" borderId="0" xfId="1" applyNumberFormat="1" applyFont="1" applyFill="1" applyAlignment="1" applyProtection="1">
      <alignment horizontal="left"/>
      <protection hidden="1"/>
    </xf>
    <xf numFmtId="0" fontId="2" fillId="5" borderId="0" xfId="1" applyNumberFormat="1" applyFont="1" applyFill="1" applyBorder="1" applyAlignment="1" applyProtection="1">
      <alignment horizontal="left" vertical="center" wrapText="1"/>
      <protection hidden="1"/>
    </xf>
    <xf numFmtId="0" fontId="7" fillId="2" borderId="0" xfId="1" applyNumberFormat="1" applyFont="1" applyFill="1" applyBorder="1" applyAlignment="1" applyProtection="1">
      <alignment horizontal="left" vertical="center"/>
      <protection hidden="1"/>
    </xf>
    <xf numFmtId="0" fontId="6" fillId="2" borderId="0" xfId="1" applyNumberFormat="1" applyFont="1" applyFill="1" applyBorder="1" applyAlignment="1" applyProtection="1">
      <alignment horizontal="left" vertical="center" wrapText="1"/>
      <protection hidden="1"/>
    </xf>
    <xf numFmtId="0" fontId="6" fillId="2" borderId="0" xfId="1" applyNumberFormat="1" applyFont="1" applyFill="1" applyBorder="1" applyAlignment="1" applyProtection="1">
      <alignment vertical="center" wrapText="1"/>
      <protection hidden="1"/>
    </xf>
    <xf numFmtId="0" fontId="13" fillId="5" borderId="15" xfId="1" applyNumberFormat="1" applyFont="1" applyFill="1" applyBorder="1" applyAlignment="1" applyProtection="1">
      <alignment horizontal="center" vertical="center"/>
      <protection hidden="1"/>
    </xf>
    <xf numFmtId="0" fontId="13" fillId="5" borderId="0" xfId="1" applyNumberFormat="1" applyFont="1" applyFill="1" applyBorder="1" applyAlignment="1" applyProtection="1">
      <alignment horizontal="center" vertical="center"/>
      <protection hidden="1"/>
    </xf>
    <xf numFmtId="0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7" xfId="1" applyNumberFormat="1" applyFont="1" applyFill="1" applyBorder="1" applyAlignment="1" applyProtection="1">
      <alignment horizontal="center" wrapText="1"/>
      <protection hidden="1"/>
    </xf>
    <xf numFmtId="0" fontId="10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31" xfId="1" applyNumberFormat="1" applyFont="1" applyFill="1" applyBorder="1" applyAlignment="1" applyProtection="1">
      <alignment horizontal="center"/>
      <protection hidden="1"/>
    </xf>
    <xf numFmtId="0" fontId="2" fillId="2" borderId="0" xfId="1" applyNumberFormat="1" applyFont="1" applyFill="1" applyBorder="1" applyAlignment="1" applyProtection="1">
      <alignment horizontal="center" wrapText="1"/>
      <protection hidden="1"/>
    </xf>
    <xf numFmtId="0" fontId="6" fillId="5" borderId="0" xfId="1" applyNumberFormat="1" applyFont="1" applyFill="1" applyBorder="1" applyAlignment="1" applyProtection="1">
      <alignment horizontal="center" vertical="top" wrapText="1"/>
      <protection hidden="1"/>
    </xf>
    <xf numFmtId="0" fontId="6" fillId="5" borderId="14" xfId="1" applyNumberFormat="1" applyFont="1" applyFill="1" applyBorder="1" applyAlignment="1" applyProtection="1">
      <alignment horizontal="center" vertical="top" wrapText="1"/>
      <protection hidden="1"/>
    </xf>
    <xf numFmtId="0" fontId="6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14" xfId="1" applyNumberFormat="1" applyFont="1" applyFill="1" applyBorder="1" applyAlignment="1" applyProtection="1">
      <alignment horizontal="center"/>
      <protection hidden="1"/>
    </xf>
    <xf numFmtId="0" fontId="43" fillId="5" borderId="31" xfId="1" applyNumberFormat="1" applyFont="1" applyFill="1" applyBorder="1" applyAlignment="1" applyProtection="1">
      <protection hidden="1"/>
    </xf>
    <xf numFmtId="0" fontId="43" fillId="5" borderId="7" xfId="1" applyNumberFormat="1" applyFont="1" applyFill="1" applyBorder="1" applyAlignment="1" applyProtection="1">
      <protection hidden="1"/>
    </xf>
    <xf numFmtId="0" fontId="43" fillId="5" borderId="18" xfId="1" applyNumberFormat="1" applyFont="1" applyFill="1" applyBorder="1" applyAlignment="1" applyProtection="1">
      <protection hidden="1"/>
    </xf>
    <xf numFmtId="1" fontId="5" fillId="0" borderId="0" xfId="3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Border="1" applyAlignment="1" applyProtection="1">
      <alignment horizontal="center" wrapText="1"/>
      <protection hidden="1"/>
    </xf>
    <xf numFmtId="9" fontId="2" fillId="0" borderId="0" xfId="1" applyNumberFormat="1" applyFont="1" applyFill="1" applyBorder="1" applyAlignment="1" applyProtection="1">
      <alignment horizontal="left" vertical="center" wrapText="1"/>
      <protection hidden="1"/>
    </xf>
    <xf numFmtId="0" fontId="2" fillId="0" borderId="0" xfId="1" applyNumberFormat="1" applyFont="1" applyFill="1" applyBorder="1" applyAlignment="1" applyProtection="1">
      <alignment horizontal="left" wrapText="1"/>
      <protection hidden="1"/>
    </xf>
    <xf numFmtId="0" fontId="7" fillId="0" borderId="0" xfId="1" applyNumberFormat="1" applyFont="1" applyFill="1" applyBorder="1" applyAlignment="1" applyProtection="1">
      <alignment horizontal="left" wrapText="1"/>
      <protection hidden="1"/>
    </xf>
    <xf numFmtId="0" fontId="2" fillId="5" borderId="0" xfId="1" applyNumberFormat="1" applyFont="1" applyFill="1" applyBorder="1" applyAlignment="1" applyProtection="1">
      <alignment horizontal="center" vertical="center" wrapText="1"/>
      <protection hidden="1"/>
    </xf>
    <xf numFmtId="164" fontId="2" fillId="5" borderId="0" xfId="1" applyNumberFormat="1" applyFont="1" applyFill="1" applyBorder="1" applyAlignment="1" applyProtection="1">
      <alignment horizontal="center" vertical="center" wrapText="1"/>
      <protection hidden="1"/>
    </xf>
    <xf numFmtId="164" fontId="3" fillId="5" borderId="2" xfId="1" applyNumberFormat="1" applyFont="1" applyFill="1" applyBorder="1" applyAlignment="1" applyProtection="1">
      <alignment horizontal="center" vertical="center"/>
      <protection hidden="1"/>
    </xf>
    <xf numFmtId="0" fontId="2" fillId="5" borderId="13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0" xfId="1" applyNumberFormat="1" applyFont="1" applyFill="1" applyBorder="1" applyAlignment="1" applyProtection="1">
      <alignment horizontal="left" vertical="center"/>
      <protection hidden="1"/>
    </xf>
    <xf numFmtId="0" fontId="9" fillId="5" borderId="15" xfId="1" applyNumberFormat="1" applyFont="1" applyFill="1" applyBorder="1" applyAlignment="1" applyProtection="1">
      <alignment vertical="center"/>
      <protection hidden="1"/>
    </xf>
    <xf numFmtId="0" fontId="9" fillId="5" borderId="0" xfId="1" applyNumberFormat="1" applyFont="1" applyFill="1" applyBorder="1" applyAlignment="1" applyProtection="1">
      <alignment vertical="center"/>
      <protection hidden="1"/>
    </xf>
    <xf numFmtId="0" fontId="13" fillId="5" borderId="0" xfId="1" applyNumberFormat="1" applyFont="1" applyFill="1" applyBorder="1" applyAlignment="1" applyProtection="1">
      <alignment vertical="center" wrapText="1"/>
      <protection hidden="1"/>
    </xf>
    <xf numFmtId="0" fontId="21" fillId="5" borderId="0" xfId="1" applyNumberFormat="1" applyFont="1" applyFill="1" applyBorder="1" applyAlignment="1" applyProtection="1">
      <alignment horizontal="center" vertical="center"/>
      <protection hidden="1"/>
    </xf>
    <xf numFmtId="0" fontId="21" fillId="5" borderId="15" xfId="1" applyNumberFormat="1" applyFont="1" applyFill="1" applyBorder="1" applyAlignment="1" applyProtection="1">
      <alignment horizontal="right" vertical="center" wrapText="1"/>
      <protection hidden="1"/>
    </xf>
    <xf numFmtId="0" fontId="7" fillId="5" borderId="0" xfId="1" applyNumberFormat="1" applyFont="1" applyFill="1" applyBorder="1" applyAlignment="1" applyProtection="1">
      <alignment horizontal="center"/>
      <protection hidden="1"/>
    </xf>
    <xf numFmtId="164" fontId="2" fillId="0" borderId="0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1" applyNumberFormat="1" applyFont="1" applyFill="1" applyBorder="1" applyAlignment="1" applyProtection="1">
      <alignment horizontal="center" vertical="center"/>
      <protection hidden="1"/>
    </xf>
    <xf numFmtId="0" fontId="16" fillId="0" borderId="0" xfId="1" applyNumberFormat="1" applyFont="1" applyFill="1" applyBorder="1" applyAlignment="1" applyProtection="1">
      <alignment horizontal="center" vertical="center"/>
      <protection hidden="1"/>
    </xf>
    <xf numFmtId="0" fontId="16" fillId="0" borderId="0" xfId="1" applyNumberFormat="1" applyFont="1" applyFill="1" applyBorder="1" applyAlignment="1" applyProtection="1">
      <alignment horizontal="left"/>
      <protection hidden="1"/>
    </xf>
    <xf numFmtId="164" fontId="22" fillId="0" borderId="0" xfId="1" applyNumberFormat="1" applyFont="1" applyFill="1" applyBorder="1" applyAlignment="1" applyProtection="1">
      <alignment horizontal="center"/>
      <protection hidden="1"/>
    </xf>
    <xf numFmtId="0" fontId="18" fillId="0" borderId="0" xfId="1" applyNumberFormat="1" applyFont="1" applyFill="1" applyBorder="1" applyAlignment="1" applyProtection="1">
      <alignment horizontal="left"/>
      <protection hidden="1"/>
    </xf>
    <xf numFmtId="2" fontId="18" fillId="0" borderId="0" xfId="1" applyNumberFormat="1" applyFont="1" applyFill="1" applyBorder="1" applyAlignment="1" applyProtection="1">
      <alignment horizontal="center"/>
      <protection hidden="1"/>
    </xf>
    <xf numFmtId="0" fontId="22" fillId="0" borderId="0" xfId="1" applyNumberFormat="1" applyFont="1" applyFill="1" applyBorder="1" applyAlignment="1" applyProtection="1">
      <alignment horizontal="center"/>
      <protection hidden="1"/>
    </xf>
    <xf numFmtId="0" fontId="18" fillId="0" borderId="0" xfId="1" applyNumberFormat="1" applyFont="1" applyFill="1" applyBorder="1" applyAlignment="1" applyProtection="1">
      <protection hidden="1"/>
    </xf>
    <xf numFmtId="164" fontId="3" fillId="0" borderId="0" xfId="1" applyNumberFormat="1" applyFont="1" applyFill="1" applyBorder="1" applyAlignment="1" applyProtection="1">
      <alignment horizontal="left"/>
      <protection hidden="1"/>
    </xf>
    <xf numFmtId="2" fontId="5" fillId="0" borderId="0" xfId="1" applyNumberFormat="1" applyFont="1" applyFill="1" applyBorder="1" applyAlignment="1" applyProtection="1">
      <protection hidden="1"/>
    </xf>
    <xf numFmtId="167" fontId="38" fillId="0" borderId="0" xfId="1" applyNumberFormat="1" applyFont="1" applyFill="1" applyBorder="1" applyAlignment="1" applyProtection="1">
      <alignment horizontal="left"/>
      <protection hidden="1"/>
    </xf>
    <xf numFmtId="0" fontId="6" fillId="0" borderId="0" xfId="1" applyNumberFormat="1" applyFont="1" applyFill="1" applyBorder="1" applyAlignment="1" applyProtection="1">
      <protection hidden="1"/>
    </xf>
    <xf numFmtId="2" fontId="2" fillId="0" borderId="0" xfId="1" applyNumberFormat="1" applyFont="1" applyFill="1" applyBorder="1" applyAlignment="1" applyProtection="1">
      <alignment horizontal="center" vertical="center"/>
      <protection hidden="1"/>
    </xf>
    <xf numFmtId="164" fontId="2" fillId="0" borderId="0" xfId="1" applyNumberFormat="1" applyFont="1" applyFill="1" applyBorder="1" applyAlignment="1" applyProtection="1">
      <alignment vertical="center" wrapText="1"/>
      <protection hidden="1"/>
    </xf>
    <xf numFmtId="0" fontId="5" fillId="0" borderId="0" xfId="1" applyNumberFormat="1" applyFont="1" applyFill="1" applyBorder="1" applyAlignment="1" applyProtection="1">
      <alignment vertical="center" wrapText="1"/>
      <protection hidden="1"/>
    </xf>
    <xf numFmtId="0" fontId="0" fillId="0" borderId="0" xfId="0" applyNumberFormat="1" applyFill="1" applyAlignment="1"/>
    <xf numFmtId="0" fontId="0" fillId="6" borderId="0" xfId="0" applyNumberFormat="1" applyFill="1" applyAlignment="1" applyProtection="1">
      <protection hidden="1"/>
    </xf>
    <xf numFmtId="0" fontId="43" fillId="6" borderId="0" xfId="1" applyNumberFormat="1" applyFont="1" applyFill="1" applyAlignment="1" applyProtection="1">
      <protection hidden="1"/>
    </xf>
    <xf numFmtId="0" fontId="0" fillId="6" borderId="0" xfId="0" applyNumberFormat="1" applyFill="1" applyAlignment="1"/>
    <xf numFmtId="0" fontId="43" fillId="6" borderId="0" xfId="1" applyNumberFormat="1" applyFont="1" applyFill="1" applyAlignment="1" applyProtection="1">
      <alignment wrapText="1"/>
      <protection hidden="1"/>
    </xf>
    <xf numFmtId="0" fontId="6" fillId="2" borderId="0" xfId="1" applyNumberFormat="1" applyFont="1" applyFill="1" applyBorder="1" applyAlignment="1" applyProtection="1">
      <alignment horizontal="center" vertical="top"/>
      <protection hidden="1"/>
    </xf>
    <xf numFmtId="0" fontId="2" fillId="5" borderId="7" xfId="1" applyNumberFormat="1" applyFont="1" applyFill="1" applyBorder="1" applyAlignment="1" applyProtection="1">
      <alignment horizontal="center"/>
      <protection hidden="1"/>
    </xf>
    <xf numFmtId="0" fontId="10" fillId="6" borderId="0" xfId="1" applyNumberFormat="1" applyFont="1" applyFill="1" applyBorder="1" applyAlignment="1" applyProtection="1">
      <alignment horizontal="left" wrapText="1"/>
      <protection hidden="1"/>
    </xf>
    <xf numFmtId="0" fontId="7" fillId="6" borderId="0" xfId="1" applyNumberFormat="1" applyFont="1" applyFill="1" applyBorder="1" applyAlignment="1" applyProtection="1">
      <alignment horizontal="right" vertical="center" wrapText="1"/>
      <protection hidden="1"/>
    </xf>
    <xf numFmtId="0" fontId="1" fillId="7" borderId="7" xfId="1" applyNumberFormat="1" applyFont="1" applyFill="1" applyBorder="1" applyAlignment="1" applyProtection="1">
      <alignment horizontal="center"/>
      <protection hidden="1"/>
    </xf>
    <xf numFmtId="0" fontId="10" fillId="5" borderId="0" xfId="1" applyNumberFormat="1" applyFont="1" applyFill="1" applyBorder="1" applyAlignment="1" applyProtection="1">
      <alignment vertical="center" wrapText="1"/>
      <protection hidden="1"/>
    </xf>
    <xf numFmtId="0" fontId="2" fillId="5" borderId="0" xfId="1" applyNumberFormat="1" applyFont="1" applyFill="1" applyBorder="1" applyAlignment="1" applyProtection="1">
      <alignment wrapText="1"/>
      <protection hidden="1"/>
    </xf>
    <xf numFmtId="0" fontId="2" fillId="6" borderId="7" xfId="1" applyNumberFormat="1" applyFont="1" applyFill="1" applyBorder="1" applyAlignment="1" applyProtection="1">
      <alignment horizontal="center" wrapText="1"/>
      <protection hidden="1"/>
    </xf>
    <xf numFmtId="0" fontId="10" fillId="5" borderId="0" xfId="1" applyNumberFormat="1" applyFont="1" applyFill="1" applyBorder="1" applyAlignment="1" applyProtection="1">
      <alignment vertical="top" wrapText="1"/>
      <protection hidden="1"/>
    </xf>
    <xf numFmtId="0" fontId="2" fillId="6" borderId="0" xfId="1" applyNumberFormat="1" applyFont="1" applyFill="1" applyBorder="1" applyAlignment="1" applyProtection="1">
      <alignment horizontal="centerContinuous"/>
      <protection hidden="1"/>
    </xf>
    <xf numFmtId="0" fontId="1" fillId="2" borderId="7" xfId="1" applyNumberFormat="1" applyFont="1" applyFill="1" applyBorder="1" applyAlignment="1" applyProtection="1">
      <alignment horizontal="center"/>
      <protection hidden="1"/>
    </xf>
    <xf numFmtId="0" fontId="6" fillId="5" borderId="0" xfId="1" applyNumberFormat="1" applyFont="1" applyFill="1" applyAlignment="1" applyProtection="1">
      <alignment horizontal="center"/>
      <protection hidden="1"/>
    </xf>
    <xf numFmtId="0" fontId="10" fillId="0" borderId="16" xfId="1" applyNumberFormat="1" applyFont="1" applyBorder="1" applyAlignment="1" applyProtection="1">
      <alignment horizontal="center" vertical="center" wrapText="1"/>
      <protection locked="0"/>
    </xf>
    <xf numFmtId="0" fontId="10" fillId="0" borderId="14" xfId="1" applyNumberFormat="1" applyFont="1" applyBorder="1" applyAlignment="1" applyProtection="1">
      <alignment horizontal="center" vertical="center" wrapText="1"/>
      <protection locked="0"/>
    </xf>
    <xf numFmtId="0" fontId="10" fillId="0" borderId="3" xfId="1" applyNumberFormat="1" applyFont="1" applyBorder="1" applyAlignment="1" applyProtection="1">
      <alignment horizontal="center" vertical="center" wrapText="1"/>
      <protection locked="0"/>
    </xf>
    <xf numFmtId="0" fontId="10" fillId="0" borderId="31" xfId="1" applyNumberFormat="1" applyFont="1" applyBorder="1" applyAlignment="1" applyProtection="1">
      <alignment horizontal="center" vertical="center" wrapText="1"/>
      <protection locked="0"/>
    </xf>
    <xf numFmtId="0" fontId="10" fillId="0" borderId="7" xfId="1" applyNumberFormat="1" applyFont="1" applyBorder="1" applyAlignment="1" applyProtection="1">
      <alignment horizontal="center" vertical="center" wrapText="1"/>
      <protection locked="0"/>
    </xf>
    <xf numFmtId="0" fontId="10" fillId="0" borderId="18" xfId="1" applyNumberFormat="1" applyFont="1" applyBorder="1" applyAlignment="1" applyProtection="1">
      <alignment horizontal="center" vertical="center" wrapText="1"/>
      <protection locked="0"/>
    </xf>
    <xf numFmtId="0" fontId="21" fillId="0" borderId="41" xfId="1" applyNumberFormat="1" applyFont="1" applyBorder="1" applyAlignment="1" applyProtection="1">
      <alignment horizontal="center" wrapText="1"/>
      <protection locked="0"/>
    </xf>
    <xf numFmtId="0" fontId="21" fillId="0" borderId="37" xfId="1" applyNumberFormat="1" applyFont="1" applyBorder="1" applyAlignment="1" applyProtection="1">
      <alignment horizontal="center" wrapText="1"/>
      <protection locked="0"/>
    </xf>
    <xf numFmtId="0" fontId="21" fillId="0" borderId="38" xfId="1" applyNumberFormat="1" applyFont="1" applyBorder="1" applyAlignment="1" applyProtection="1">
      <alignment horizontal="center" wrapText="1"/>
      <protection locked="0"/>
    </xf>
    <xf numFmtId="0" fontId="9" fillId="5" borderId="16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14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31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18" xfId="1" applyNumberFormat="1" applyFont="1" applyFill="1" applyBorder="1" applyAlignment="1" applyProtection="1">
      <alignment horizontal="center" vertical="center" wrapText="1"/>
      <protection hidden="1"/>
    </xf>
    <xf numFmtId="49" fontId="2" fillId="5" borderId="2" xfId="1" applyNumberFormat="1" applyFont="1" applyFill="1" applyBorder="1" applyAlignment="1" applyProtection="1">
      <alignment horizontal="center" vertical="center" wrapText="1"/>
      <protection hidden="1"/>
    </xf>
    <xf numFmtId="49" fontId="2" fillId="5" borderId="20" xfId="1" applyNumberFormat="1" applyFont="1" applyFill="1" applyBorder="1" applyAlignment="1" applyProtection="1">
      <alignment horizontal="center" vertical="center" wrapText="1"/>
      <protection hidden="1"/>
    </xf>
    <xf numFmtId="169" fontId="4" fillId="5" borderId="17" xfId="1" applyFont="1" applyFill="1" applyBorder="1" applyAlignment="1" applyProtection="1">
      <alignment horizontal="center" vertical="center"/>
      <protection hidden="1"/>
    </xf>
    <xf numFmtId="169" fontId="4" fillId="5" borderId="6" xfId="1" applyFont="1" applyFill="1" applyBorder="1" applyAlignment="1" applyProtection="1">
      <alignment horizontal="center" vertical="center"/>
      <protection hidden="1"/>
    </xf>
    <xf numFmtId="169" fontId="4" fillId="5" borderId="5" xfId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vertical="center" wrapText="1"/>
      <protection locked="0"/>
    </xf>
    <xf numFmtId="0" fontId="9" fillId="5" borderId="17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5" xfId="1" applyNumberFormat="1" applyFont="1" applyFill="1" applyBorder="1" applyAlignment="1" applyProtection="1">
      <alignment horizontal="center" vertical="center" wrapText="1"/>
      <protection hidden="1"/>
    </xf>
    <xf numFmtId="22" fontId="21" fillId="0" borderId="36" xfId="1" applyNumberFormat="1" applyFont="1" applyBorder="1" applyAlignment="1" applyProtection="1">
      <alignment horizontal="center" wrapText="1"/>
      <protection locked="0"/>
    </xf>
    <xf numFmtId="22" fontId="21" fillId="0" borderId="37" xfId="1" applyNumberFormat="1" applyFont="1" applyBorder="1" applyAlignment="1" applyProtection="1">
      <alignment horizontal="center" wrapText="1"/>
      <protection locked="0"/>
    </xf>
    <xf numFmtId="22" fontId="21" fillId="0" borderId="38" xfId="1" applyNumberFormat="1" applyFont="1" applyBorder="1" applyAlignment="1" applyProtection="1">
      <alignment horizontal="center" wrapText="1"/>
      <protection locked="0"/>
    </xf>
    <xf numFmtId="0" fontId="7" fillId="5" borderId="17" xfId="1" applyNumberFormat="1" applyFont="1" applyFill="1" applyBorder="1" applyAlignment="1" applyProtection="1">
      <alignment horizontal="center" vertical="top" wrapText="1"/>
      <protection hidden="1"/>
    </xf>
    <xf numFmtId="0" fontId="7" fillId="5" borderId="6" xfId="1" applyNumberFormat="1" applyFont="1" applyFill="1" applyBorder="1" applyAlignment="1" applyProtection="1">
      <alignment horizontal="center" vertical="top" wrapText="1"/>
      <protection hidden="1"/>
    </xf>
    <xf numFmtId="0" fontId="7" fillId="5" borderId="5" xfId="1" applyNumberFormat="1" applyFont="1" applyFill="1" applyBorder="1" applyAlignment="1" applyProtection="1">
      <alignment horizontal="center" vertical="top" wrapText="1"/>
      <protection hidden="1"/>
    </xf>
    <xf numFmtId="0" fontId="21" fillId="0" borderId="17" xfId="1" applyNumberFormat="1" applyFont="1" applyBorder="1" applyAlignment="1" applyProtection="1">
      <alignment horizontal="center" wrapText="1"/>
      <protection locked="0"/>
    </xf>
    <xf numFmtId="0" fontId="21" fillId="0" borderId="6" xfId="1" applyNumberFormat="1" applyFont="1" applyBorder="1" applyAlignment="1" applyProtection="1">
      <alignment horizontal="center" wrapText="1"/>
      <protection locked="0"/>
    </xf>
    <xf numFmtId="0" fontId="21" fillId="0" borderId="39" xfId="1" applyNumberFormat="1" applyFont="1" applyBorder="1" applyAlignment="1" applyProtection="1">
      <alignment horizontal="center" wrapText="1"/>
      <protection locked="0"/>
    </xf>
    <xf numFmtId="0" fontId="21" fillId="0" borderId="36" xfId="1" applyNumberFormat="1" applyFont="1" applyBorder="1" applyAlignment="1" applyProtection="1">
      <alignment horizontal="center" wrapText="1"/>
      <protection locked="0"/>
    </xf>
    <xf numFmtId="0" fontId="21" fillId="0" borderId="40" xfId="1" applyNumberFormat="1" applyFont="1" applyBorder="1" applyAlignment="1" applyProtection="1">
      <alignment horizontal="center" wrapText="1"/>
      <protection locked="0"/>
    </xf>
    <xf numFmtId="0" fontId="1" fillId="0" borderId="1" xfId="1" applyNumberFormat="1" applyFont="1" applyFill="1" applyBorder="1" applyAlignment="1" applyProtection="1">
      <alignment horizontal="left" vertical="center" wrapText="1"/>
      <protection locked="0"/>
    </xf>
    <xf numFmtId="0" fontId="7" fillId="5" borderId="16" xfId="1" applyNumberFormat="1" applyFont="1" applyFill="1" applyBorder="1" applyAlignment="1" applyProtection="1">
      <alignment horizontal="center" vertical="top" wrapText="1"/>
      <protection hidden="1"/>
    </xf>
    <xf numFmtId="0" fontId="7" fillId="5" borderId="14" xfId="1" applyNumberFormat="1" applyFont="1" applyFill="1" applyBorder="1" applyAlignment="1" applyProtection="1">
      <alignment horizontal="center" vertical="top" wrapText="1"/>
      <protection hidden="1"/>
    </xf>
    <xf numFmtId="0" fontId="7" fillId="5" borderId="3" xfId="1" applyNumberFormat="1" applyFont="1" applyFill="1" applyBorder="1" applyAlignment="1" applyProtection="1">
      <alignment horizontal="center" vertical="top" wrapText="1"/>
      <protection hidden="1"/>
    </xf>
    <xf numFmtId="0" fontId="2" fillId="5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20" xfId="1" applyNumberFormat="1" applyFont="1" applyFill="1" applyBorder="1" applyAlignment="1" applyProtection="1">
      <alignment horizontal="center" vertical="center" wrapText="1"/>
      <protection hidden="1"/>
    </xf>
    <xf numFmtId="0" fontId="9" fillId="5" borderId="17" xfId="1" applyNumberFormat="1" applyFont="1" applyFill="1" applyBorder="1" applyAlignment="1" applyProtection="1">
      <alignment horizontal="center" vertical="center"/>
      <protection hidden="1"/>
    </xf>
    <xf numFmtId="0" fontId="9" fillId="5" borderId="5" xfId="1" applyNumberFormat="1" applyFont="1" applyFill="1" applyBorder="1" applyAlignment="1" applyProtection="1">
      <alignment horizontal="center" vertical="center"/>
      <protection hidden="1"/>
    </xf>
    <xf numFmtId="0" fontId="7" fillId="5" borderId="17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0" xfId="1" applyNumberFormat="1" applyFont="1" applyFill="1" applyBorder="1" applyAlignment="1" applyProtection="1">
      <alignment horizontal="center" vertical="top"/>
      <protection hidden="1"/>
    </xf>
    <xf numFmtId="0" fontId="2" fillId="0" borderId="26" xfId="1" applyNumberFormat="1" applyFont="1" applyBorder="1" applyAlignment="1" applyProtection="1">
      <alignment horizontal="center" wrapText="1"/>
      <protection locked="0"/>
    </xf>
    <xf numFmtId="0" fontId="2" fillId="0" borderId="27" xfId="1" applyNumberFormat="1" applyFont="1" applyBorder="1" applyAlignment="1" applyProtection="1">
      <alignment horizontal="center" wrapText="1"/>
      <protection locked="0"/>
    </xf>
    <xf numFmtId="0" fontId="2" fillId="0" borderId="29" xfId="1" applyNumberFormat="1" applyFont="1" applyBorder="1" applyAlignment="1" applyProtection="1">
      <alignment horizontal="center" wrapText="1"/>
      <protection locked="0"/>
    </xf>
    <xf numFmtId="0" fontId="2" fillId="0" borderId="28" xfId="1" applyNumberFormat="1" applyFont="1" applyBorder="1" applyAlignment="1" applyProtection="1">
      <alignment horizontal="center" wrapText="1"/>
      <protection locked="0"/>
    </xf>
    <xf numFmtId="0" fontId="2" fillId="0" borderId="7" xfId="1" applyNumberFormat="1" applyFont="1" applyBorder="1" applyAlignment="1" applyProtection="1">
      <alignment horizontal="center" wrapText="1"/>
      <protection locked="0"/>
    </xf>
    <xf numFmtId="0" fontId="2" fillId="0" borderId="30" xfId="1" applyNumberFormat="1" applyFont="1" applyBorder="1" applyAlignment="1" applyProtection="1">
      <alignment horizontal="center" wrapText="1"/>
      <protection locked="0"/>
    </xf>
    <xf numFmtId="164" fontId="1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14" xfId="1" applyNumberFormat="1" applyFont="1" applyFill="1" applyBorder="1" applyAlignment="1" applyProtection="1">
      <alignment horizontal="center" vertical="top"/>
      <protection hidden="1"/>
    </xf>
    <xf numFmtId="0" fontId="18" fillId="2" borderId="14" xfId="1" applyNumberFormat="1" applyFont="1" applyFill="1" applyBorder="1" applyAlignment="1" applyProtection="1">
      <alignment horizontal="center" vertical="top" wrapText="1"/>
      <protection hidden="1"/>
    </xf>
    <xf numFmtId="0" fontId="6" fillId="6" borderId="14" xfId="1" applyNumberFormat="1" applyFont="1" applyFill="1" applyBorder="1" applyAlignment="1" applyProtection="1">
      <alignment horizontal="center" vertical="top" wrapText="1"/>
      <protection hidden="1"/>
    </xf>
    <xf numFmtId="0" fontId="10" fillId="0" borderId="15" xfId="1" applyNumberFormat="1" applyFont="1" applyBorder="1" applyAlignment="1" applyProtection="1">
      <alignment horizontal="center" vertical="center" wrapText="1"/>
      <protection locked="0"/>
    </xf>
    <xf numFmtId="0" fontId="10" fillId="0" borderId="0" xfId="1" applyNumberFormat="1" applyFont="1" applyBorder="1" applyAlignment="1" applyProtection="1">
      <alignment horizontal="center" vertical="center" wrapText="1"/>
      <protection locked="0"/>
    </xf>
    <xf numFmtId="0" fontId="10" fillId="0" borderId="13" xfId="1" applyNumberFormat="1" applyFont="1" applyBorder="1" applyAlignment="1" applyProtection="1">
      <alignment horizontal="center" vertical="center" wrapText="1"/>
      <protection locked="0"/>
    </xf>
    <xf numFmtId="0" fontId="2" fillId="0" borderId="32" xfId="1" applyNumberFormat="1" applyFont="1" applyBorder="1" applyAlignment="1" applyProtection="1">
      <alignment horizontal="center" wrapText="1"/>
      <protection locked="0"/>
    </xf>
    <xf numFmtId="0" fontId="2" fillId="0" borderId="33" xfId="1" applyNumberFormat="1" applyFont="1" applyBorder="1" applyAlignment="1" applyProtection="1">
      <alignment horizontal="center" wrapText="1"/>
      <protection locked="0"/>
    </xf>
    <xf numFmtId="0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13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1" xfId="1" applyNumberFormat="1" applyFont="1" applyFill="1" applyBorder="1" applyAlignment="1" applyProtection="1">
      <alignment horizontal="center"/>
      <protection hidden="1"/>
    </xf>
    <xf numFmtId="0" fontId="2" fillId="0" borderId="34" xfId="1" applyNumberFormat="1" applyFont="1" applyBorder="1" applyAlignment="1" applyProtection="1">
      <alignment horizontal="center" wrapText="1"/>
      <protection locked="0"/>
    </xf>
    <xf numFmtId="0" fontId="2" fillId="0" borderId="0" xfId="1" applyNumberFormat="1" applyFont="1" applyBorder="1" applyAlignment="1" applyProtection="1">
      <alignment horizontal="center" wrapText="1"/>
      <protection locked="0"/>
    </xf>
    <xf numFmtId="0" fontId="2" fillId="0" borderId="35" xfId="1" applyNumberFormat="1" applyFont="1" applyBorder="1" applyAlignment="1" applyProtection="1">
      <alignment horizontal="center" wrapText="1"/>
      <protection locked="0"/>
    </xf>
    <xf numFmtId="164" fontId="2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" xfId="1" applyNumberFormat="1" applyFont="1" applyFill="1" applyBorder="1" applyAlignment="1" applyProtection="1">
      <alignment horizontal="center" vertical="center"/>
      <protection hidden="1"/>
    </xf>
    <xf numFmtId="0" fontId="0" fillId="0" borderId="14" xfId="1" applyNumberFormat="1" applyFont="1" applyBorder="1" applyAlignment="1" applyProtection="1">
      <alignment horizontal="left" vertical="center" wrapText="1"/>
      <protection locked="0"/>
    </xf>
    <xf numFmtId="0" fontId="0" fillId="0" borderId="3" xfId="1" applyNumberFormat="1" applyFont="1" applyBorder="1" applyAlignment="1" applyProtection="1">
      <alignment horizontal="left" vertical="center" wrapText="1"/>
      <protection locked="0"/>
    </xf>
    <xf numFmtId="0" fontId="0" fillId="0" borderId="7" xfId="1" applyNumberFormat="1" applyFont="1" applyBorder="1" applyAlignment="1" applyProtection="1">
      <alignment horizontal="left" vertical="center" wrapText="1"/>
      <protection locked="0"/>
    </xf>
    <xf numFmtId="0" fontId="0" fillId="0" borderId="18" xfId="1" applyNumberFormat="1" applyFont="1" applyBorder="1" applyAlignment="1" applyProtection="1">
      <alignment horizontal="left" vertical="center" wrapText="1"/>
      <protection locked="0"/>
    </xf>
    <xf numFmtId="0" fontId="2" fillId="0" borderId="0" xfId="1" applyNumberFormat="1" applyFont="1" applyBorder="1" applyAlignment="1" applyProtection="1">
      <alignment horizontal="left" vertical="center" wrapText="1"/>
      <protection locked="0"/>
    </xf>
    <xf numFmtId="0" fontId="2" fillId="0" borderId="13" xfId="1" applyNumberFormat="1" applyFont="1" applyBorder="1" applyAlignment="1" applyProtection="1">
      <alignment horizontal="left" vertical="center" wrapText="1"/>
      <protection locked="0"/>
    </xf>
    <xf numFmtId="0" fontId="2" fillId="0" borderId="7" xfId="1" applyNumberFormat="1" applyFont="1" applyBorder="1" applyAlignment="1" applyProtection="1">
      <alignment horizontal="left" vertical="center" wrapText="1"/>
      <protection locked="0"/>
    </xf>
    <xf numFmtId="0" fontId="2" fillId="0" borderId="18" xfId="1" applyNumberFormat="1" applyFont="1" applyBorder="1" applyAlignment="1" applyProtection="1">
      <alignment horizontal="left" vertical="center" wrapText="1"/>
      <protection locked="0"/>
    </xf>
    <xf numFmtId="0" fontId="4" fillId="5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20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1" fillId="5" borderId="17" xfId="1" applyNumberFormat="1" applyFont="1" applyFill="1" applyBorder="1" applyAlignment="1" applyProtection="1">
      <alignment horizontal="left" vertical="center" wrapText="1"/>
      <protection hidden="1"/>
    </xf>
    <xf numFmtId="0" fontId="21" fillId="5" borderId="6" xfId="1" applyNumberFormat="1" applyFont="1" applyFill="1" applyBorder="1" applyAlignment="1" applyProtection="1">
      <alignment horizontal="left" vertical="center" wrapText="1"/>
      <protection hidden="1"/>
    </xf>
    <xf numFmtId="0" fontId="21" fillId="5" borderId="5" xfId="1" applyNumberFormat="1" applyFont="1" applyFill="1" applyBorder="1" applyAlignment="1" applyProtection="1">
      <alignment horizontal="left" vertical="center" wrapText="1"/>
      <protection hidden="1"/>
    </xf>
    <xf numFmtId="0" fontId="2" fillId="5" borderId="31" xfId="1" applyNumberFormat="1" applyFont="1" applyFill="1" applyBorder="1" applyAlignment="1" applyProtection="1">
      <alignment horizontal="center" wrapText="1"/>
      <protection hidden="1"/>
    </xf>
    <xf numFmtId="0" fontId="2" fillId="5" borderId="7" xfId="1" applyNumberFormat="1" applyFont="1" applyFill="1" applyBorder="1" applyAlignment="1" applyProtection="1">
      <alignment horizontal="center" wrapText="1"/>
      <protection hidden="1"/>
    </xf>
    <xf numFmtId="0" fontId="2" fillId="5" borderId="7" xfId="1" applyNumberFormat="1" applyFont="1" applyFill="1" applyBorder="1" applyAlignment="1" applyProtection="1">
      <alignment horizontal="center"/>
      <protection hidden="1"/>
    </xf>
    <xf numFmtId="0" fontId="2" fillId="5" borderId="18" xfId="1" applyNumberFormat="1" applyFont="1" applyFill="1" applyBorder="1" applyAlignment="1" applyProtection="1">
      <alignment horizontal="center"/>
      <protection hidden="1"/>
    </xf>
    <xf numFmtId="0" fontId="10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10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10" fillId="5" borderId="14" xfId="1" applyNumberFormat="1" applyFont="1" applyFill="1" applyBorder="1" applyAlignment="1" applyProtection="1">
      <alignment horizontal="center" vertical="center" wrapText="1"/>
      <protection hidden="1"/>
    </xf>
    <xf numFmtId="0" fontId="10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" xfId="1" applyNumberFormat="1" applyFont="1" applyFill="1" applyBorder="1" applyAlignment="1" applyProtection="1">
      <alignment horizontal="center" vertical="center" wrapText="1"/>
      <protection hidden="1"/>
    </xf>
    <xf numFmtId="168" fontId="2" fillId="5" borderId="7" xfId="1" applyNumberFormat="1" applyFont="1" applyFill="1" applyBorder="1" applyAlignment="1" applyProtection="1">
      <alignment horizontal="center"/>
      <protection hidden="1"/>
    </xf>
    <xf numFmtId="168" fontId="2" fillId="5" borderId="18" xfId="1" applyNumberFormat="1" applyFont="1" applyFill="1" applyBorder="1" applyAlignment="1" applyProtection="1">
      <alignment horizontal="center"/>
      <protection hidden="1"/>
    </xf>
    <xf numFmtId="0" fontId="2" fillId="5" borderId="18" xfId="1" applyNumberFormat="1" applyFont="1" applyFill="1" applyBorder="1" applyAlignment="1" applyProtection="1">
      <alignment horizontal="center" wrapText="1"/>
      <protection hidden="1"/>
    </xf>
    <xf numFmtId="0" fontId="2" fillId="5" borderId="31" xfId="1" applyNumberFormat="1" applyFont="1" applyFill="1" applyBorder="1" applyAlignment="1" applyProtection="1">
      <alignment horizontal="center"/>
      <protection hidden="1"/>
    </xf>
    <xf numFmtId="0" fontId="10" fillId="5" borderId="17" xfId="1" applyNumberFormat="1" applyFont="1" applyFill="1" applyBorder="1" applyAlignment="1" applyProtection="1">
      <alignment horizontal="center" vertical="center" wrapText="1"/>
      <protection hidden="1"/>
    </xf>
    <xf numFmtId="0" fontId="10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10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10" fillId="5" borderId="16" xfId="1" applyNumberFormat="1" applyFont="1" applyFill="1" applyBorder="1" applyAlignment="1" applyProtection="1">
      <alignment horizontal="center" vertical="center" wrapText="1"/>
      <protection hidden="1"/>
    </xf>
    <xf numFmtId="0" fontId="18" fillId="0" borderId="17" xfId="1" applyNumberFormat="1" applyFont="1" applyBorder="1" applyAlignment="1" applyProtection="1">
      <alignment horizontal="left" wrapText="1" indent="1"/>
      <protection locked="0"/>
    </xf>
    <xf numFmtId="0" fontId="18" fillId="0" borderId="6" xfId="1" applyNumberFormat="1" applyFont="1" applyBorder="1" applyAlignment="1" applyProtection="1">
      <alignment horizontal="left" wrapText="1" indent="1"/>
      <protection locked="0"/>
    </xf>
    <xf numFmtId="0" fontId="18" fillId="0" borderId="5" xfId="1" applyNumberFormat="1" applyFont="1" applyBorder="1" applyAlignment="1" applyProtection="1">
      <alignment horizontal="left" wrapText="1" indent="1"/>
      <protection locked="0"/>
    </xf>
    <xf numFmtId="0" fontId="21" fillId="5" borderId="17" xfId="1" applyNumberFormat="1" applyFont="1" applyFill="1" applyBorder="1" applyAlignment="1" applyProtection="1">
      <alignment horizontal="justify" vertical="center" wrapText="1"/>
      <protection hidden="1"/>
    </xf>
    <xf numFmtId="0" fontId="21" fillId="5" borderId="6" xfId="1" applyNumberFormat="1" applyFont="1" applyFill="1" applyBorder="1" applyAlignment="1" applyProtection="1">
      <alignment horizontal="justify" vertical="center" wrapText="1"/>
      <protection hidden="1"/>
    </xf>
    <xf numFmtId="0" fontId="21" fillId="5" borderId="5" xfId="1" applyNumberFormat="1" applyFont="1" applyFill="1" applyBorder="1" applyAlignment="1" applyProtection="1">
      <alignment horizontal="justify" vertical="center" wrapText="1"/>
      <protection hidden="1"/>
    </xf>
    <xf numFmtId="0" fontId="13" fillId="5" borderId="17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6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4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3" xfId="1" applyNumberFormat="1" applyFont="1" applyFill="1" applyBorder="1" applyAlignment="1" applyProtection="1">
      <alignment horizontal="center" vertical="center" wrapText="1"/>
      <protection hidden="1"/>
    </xf>
    <xf numFmtId="0" fontId="0" fillId="4" borderId="17" xfId="1" applyNumberFormat="1" applyFont="1" applyFill="1" applyBorder="1" applyAlignment="1" applyProtection="1">
      <alignment horizontal="left" vertical="center" wrapText="1"/>
      <protection locked="0"/>
    </xf>
    <xf numFmtId="0" fontId="0" fillId="4" borderId="6" xfId="1" applyNumberFormat="1" applyFont="1" applyFill="1" applyBorder="1" applyAlignment="1" applyProtection="1">
      <alignment horizontal="left" vertical="center" wrapText="1"/>
      <protection locked="0"/>
    </xf>
    <xf numFmtId="0" fontId="0" fillId="4" borderId="5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5" borderId="15" xfId="1" applyNumberFormat="1" applyFont="1" applyFill="1" applyBorder="1" applyAlignment="1" applyProtection="1">
      <alignment horizontal="center" vertical="top" wrapText="1"/>
      <protection hidden="1"/>
    </xf>
    <xf numFmtId="0" fontId="10" fillId="5" borderId="0" xfId="1" applyNumberFormat="1" applyFont="1" applyFill="1" applyBorder="1" applyAlignment="1" applyProtection="1">
      <alignment horizontal="center" vertical="top" wrapText="1"/>
      <protection hidden="1"/>
    </xf>
    <xf numFmtId="0" fontId="13" fillId="6" borderId="17" xfId="1" applyNumberFormat="1" applyFont="1" applyFill="1" applyBorder="1" applyAlignment="1" applyProtection="1">
      <alignment horizontal="center" wrapText="1"/>
      <protection hidden="1"/>
    </xf>
    <xf numFmtId="0" fontId="13" fillId="6" borderId="6" xfId="1" applyNumberFormat="1" applyFont="1" applyFill="1" applyBorder="1" applyAlignment="1" applyProtection="1">
      <alignment horizontal="center" wrapText="1"/>
      <protection hidden="1"/>
    </xf>
    <xf numFmtId="0" fontId="13" fillId="6" borderId="5" xfId="1" applyNumberFormat="1" applyFont="1" applyFill="1" applyBorder="1" applyAlignment="1" applyProtection="1">
      <alignment horizontal="center" wrapText="1"/>
      <protection hidden="1"/>
    </xf>
    <xf numFmtId="0" fontId="10" fillId="6" borderId="15" xfId="1" applyNumberFormat="1" applyFont="1" applyFill="1" applyBorder="1" applyAlignment="1" applyProtection="1">
      <alignment horizontal="center" vertical="top" wrapText="1"/>
      <protection hidden="1"/>
    </xf>
    <xf numFmtId="0" fontId="10" fillId="6" borderId="0" xfId="1" applyNumberFormat="1" applyFont="1" applyFill="1" applyBorder="1" applyAlignment="1" applyProtection="1">
      <alignment horizontal="center" vertical="top" wrapText="1"/>
      <protection hidden="1"/>
    </xf>
    <xf numFmtId="0" fontId="10" fillId="6" borderId="13" xfId="1" applyNumberFormat="1" applyFont="1" applyFill="1" applyBorder="1" applyAlignment="1" applyProtection="1">
      <alignment horizontal="center" vertical="top" wrapText="1"/>
      <protection hidden="1"/>
    </xf>
    <xf numFmtId="0" fontId="2" fillId="0" borderId="17" xfId="1" applyNumberFormat="1" applyFont="1" applyBorder="1" applyAlignment="1" applyProtection="1">
      <alignment horizontal="center"/>
      <protection locked="0"/>
    </xf>
    <xf numFmtId="0" fontId="2" fillId="0" borderId="6" xfId="1" applyNumberFormat="1" applyFont="1" applyBorder="1" applyAlignment="1" applyProtection="1">
      <alignment horizontal="center"/>
      <protection locked="0"/>
    </xf>
    <xf numFmtId="0" fontId="2" fillId="0" borderId="5" xfId="1" applyNumberFormat="1" applyFont="1" applyBorder="1" applyAlignment="1" applyProtection="1">
      <alignment horizontal="center"/>
      <protection locked="0"/>
    </xf>
    <xf numFmtId="0" fontId="23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23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7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21" fillId="5" borderId="1" xfId="1" applyNumberFormat="1" applyFont="1" applyFill="1" applyBorder="1" applyAlignment="1" applyProtection="1">
      <alignment horizontal="left" vertical="center" wrapText="1"/>
      <protection hidden="1"/>
    </xf>
    <xf numFmtId="0" fontId="9" fillId="0" borderId="31" xfId="1" applyNumberFormat="1" applyFont="1" applyBorder="1" applyAlignment="1" applyProtection="1">
      <alignment horizontal="center" wrapText="1"/>
      <protection locked="0"/>
    </xf>
    <xf numFmtId="0" fontId="9" fillId="0" borderId="7" xfId="1" applyNumberFormat="1" applyFont="1" applyBorder="1" applyAlignment="1" applyProtection="1">
      <alignment horizontal="center" wrapText="1"/>
      <protection locked="0"/>
    </xf>
    <xf numFmtId="0" fontId="9" fillId="0" borderId="18" xfId="1" applyNumberFormat="1" applyFont="1" applyBorder="1" applyAlignment="1" applyProtection="1">
      <alignment horizontal="center" wrapText="1"/>
      <protection locked="0"/>
    </xf>
    <xf numFmtId="0" fontId="10" fillId="5" borderId="17" xfId="1" applyNumberFormat="1" applyFont="1" applyFill="1" applyBorder="1" applyAlignment="1" applyProtection="1">
      <alignment horizontal="center" vertical="top" wrapText="1"/>
      <protection hidden="1"/>
    </xf>
    <xf numFmtId="0" fontId="10" fillId="5" borderId="6" xfId="1" applyNumberFormat="1" applyFont="1" applyFill="1" applyBorder="1" applyAlignment="1" applyProtection="1">
      <alignment horizontal="center" vertical="top" wrapText="1"/>
      <protection hidden="1"/>
    </xf>
    <xf numFmtId="0" fontId="10" fillId="5" borderId="5" xfId="1" applyNumberFormat="1" applyFont="1" applyFill="1" applyBorder="1" applyAlignment="1" applyProtection="1">
      <alignment horizontal="center" vertical="top" wrapText="1"/>
      <protection hidden="1"/>
    </xf>
    <xf numFmtId="0" fontId="13" fillId="6" borderId="31" xfId="1" applyNumberFormat="1" applyFont="1" applyFill="1" applyBorder="1" applyAlignment="1" applyProtection="1">
      <alignment horizontal="center" wrapText="1"/>
      <protection hidden="1"/>
    </xf>
    <xf numFmtId="0" fontId="13" fillId="6" borderId="7" xfId="1" applyNumberFormat="1" applyFont="1" applyFill="1" applyBorder="1" applyAlignment="1" applyProtection="1">
      <alignment horizontal="center" wrapText="1"/>
      <protection hidden="1"/>
    </xf>
    <xf numFmtId="0" fontId="13" fillId="6" borderId="18" xfId="1" applyNumberFormat="1" applyFont="1" applyFill="1" applyBorder="1" applyAlignment="1" applyProtection="1">
      <alignment horizontal="center" wrapText="1"/>
      <protection hidden="1"/>
    </xf>
    <xf numFmtId="0" fontId="9" fillId="6" borderId="31" xfId="1" applyNumberFormat="1" applyFont="1" applyFill="1" applyBorder="1" applyAlignment="1" applyProtection="1">
      <alignment horizontal="center" wrapText="1"/>
      <protection hidden="1"/>
    </xf>
    <xf numFmtId="0" fontId="9" fillId="6" borderId="7" xfId="1" applyNumberFormat="1" applyFont="1" applyFill="1" applyBorder="1" applyAlignment="1" applyProtection="1">
      <alignment horizontal="center" wrapText="1"/>
      <protection hidden="1"/>
    </xf>
    <xf numFmtId="0" fontId="9" fillId="6" borderId="18" xfId="1" applyNumberFormat="1" applyFont="1" applyFill="1" applyBorder="1" applyAlignment="1" applyProtection="1">
      <alignment horizontal="center" wrapText="1"/>
      <protection hidden="1"/>
    </xf>
    <xf numFmtId="169" fontId="4" fillId="5" borderId="17" xfId="1" applyFont="1" applyFill="1" applyBorder="1" applyAlignment="1" applyProtection="1">
      <alignment horizontal="center" vertical="center" wrapText="1"/>
      <protection hidden="1"/>
    </xf>
    <xf numFmtId="0" fontId="21" fillId="5" borderId="17" xfId="1" applyNumberFormat="1" applyFont="1" applyFill="1" applyBorder="1" applyAlignment="1" applyProtection="1">
      <alignment horizontal="left" vertical="center"/>
      <protection hidden="1"/>
    </xf>
    <xf numFmtId="0" fontId="21" fillId="5" borderId="6" xfId="1" applyNumberFormat="1" applyFont="1" applyFill="1" applyBorder="1" applyAlignment="1" applyProtection="1">
      <alignment horizontal="left" vertical="center"/>
      <protection hidden="1"/>
    </xf>
    <xf numFmtId="0" fontId="21" fillId="5" borderId="5" xfId="1" applyNumberFormat="1" applyFont="1" applyFill="1" applyBorder="1" applyAlignment="1" applyProtection="1">
      <alignment horizontal="left" vertical="center"/>
      <protection hidden="1"/>
    </xf>
    <xf numFmtId="0" fontId="2" fillId="5" borderId="16" xfId="1" applyNumberFormat="1" applyFont="1" applyFill="1" applyBorder="1" applyAlignment="1" applyProtection="1">
      <alignment horizontal="justify" vertical="top" wrapText="1"/>
      <protection hidden="1"/>
    </xf>
    <xf numFmtId="0" fontId="2" fillId="5" borderId="14" xfId="1" applyNumberFormat="1" applyFont="1" applyFill="1" applyBorder="1" applyAlignment="1" applyProtection="1">
      <alignment horizontal="justify" vertical="top" wrapText="1"/>
      <protection hidden="1"/>
    </xf>
    <xf numFmtId="0" fontId="2" fillId="5" borderId="3" xfId="1" applyNumberFormat="1" applyFont="1" applyFill="1" applyBorder="1" applyAlignment="1" applyProtection="1">
      <alignment horizontal="justify" vertical="top" wrapText="1"/>
      <protection hidden="1"/>
    </xf>
    <xf numFmtId="0" fontId="3" fillId="5" borderId="14" xfId="1" applyNumberFormat="1" applyFont="1" applyFill="1" applyBorder="1" applyAlignment="1" applyProtection="1">
      <alignment horizontal="justify" vertical="top" wrapText="1"/>
      <protection hidden="1"/>
    </xf>
    <xf numFmtId="0" fontId="3" fillId="5" borderId="3" xfId="1" applyNumberFormat="1" applyFont="1" applyFill="1" applyBorder="1" applyAlignment="1" applyProtection="1">
      <alignment horizontal="justify" vertical="top" wrapText="1"/>
      <protection hidden="1"/>
    </xf>
    <xf numFmtId="0" fontId="6" fillId="5" borderId="15" xfId="1" applyNumberFormat="1" applyFont="1" applyFill="1" applyBorder="1" applyAlignment="1" applyProtection="1">
      <alignment horizontal="center" vertical="top" wrapText="1"/>
      <protection hidden="1"/>
    </xf>
    <xf numFmtId="0" fontId="6" fillId="5" borderId="0" xfId="1" applyNumberFormat="1" applyFont="1" applyFill="1" applyBorder="1" applyAlignment="1" applyProtection="1">
      <alignment horizontal="center" vertical="top" wrapText="1"/>
      <protection hidden="1"/>
    </xf>
    <xf numFmtId="0" fontId="6" fillId="5" borderId="14" xfId="1" applyNumberFormat="1" applyFont="1" applyFill="1" applyBorder="1" applyAlignment="1" applyProtection="1">
      <alignment horizontal="center" vertical="top" wrapText="1"/>
      <protection hidden="1"/>
    </xf>
    <xf numFmtId="0" fontId="6" fillId="5" borderId="3" xfId="1" applyNumberFormat="1" applyFont="1" applyFill="1" applyBorder="1" applyAlignment="1" applyProtection="1">
      <alignment horizontal="center" vertical="top" wrapText="1"/>
      <protection hidden="1"/>
    </xf>
    <xf numFmtId="0" fontId="16" fillId="5" borderId="3" xfId="1" applyNumberFormat="1" applyFont="1" applyFill="1" applyBorder="1" applyAlignment="1" applyProtection="1">
      <alignment horizontal="center" vertical="top" wrapText="1"/>
      <protection hidden="1"/>
    </xf>
    <xf numFmtId="0" fontId="6" fillId="5" borderId="31" xfId="1" applyNumberFormat="1" applyFont="1" applyFill="1" applyBorder="1" applyAlignment="1" applyProtection="1">
      <alignment horizontal="center" vertical="top" wrapText="1"/>
      <protection hidden="1"/>
    </xf>
    <xf numFmtId="0" fontId="6" fillId="5" borderId="7" xfId="1" applyNumberFormat="1" applyFont="1" applyFill="1" applyBorder="1" applyAlignment="1" applyProtection="1">
      <alignment horizontal="center" vertical="top" wrapText="1"/>
      <protection hidden="1"/>
    </xf>
    <xf numFmtId="0" fontId="6" fillId="5" borderId="18" xfId="1" applyNumberFormat="1" applyFont="1" applyFill="1" applyBorder="1" applyAlignment="1" applyProtection="1">
      <alignment horizontal="center" vertical="top" wrapText="1"/>
      <protection hidden="1"/>
    </xf>
    <xf numFmtId="0" fontId="2" fillId="5" borderId="6" xfId="1" applyNumberFormat="1" applyFont="1" applyFill="1" applyBorder="1" applyAlignment="1" applyProtection="1">
      <alignment horizontal="center"/>
      <protection hidden="1"/>
    </xf>
    <xf numFmtId="0" fontId="2" fillId="5" borderId="5" xfId="1" applyNumberFormat="1" applyFont="1" applyFill="1" applyBorder="1" applyAlignment="1" applyProtection="1">
      <alignment horizontal="center"/>
      <protection hidden="1"/>
    </xf>
    <xf numFmtId="0" fontId="2" fillId="5" borderId="17" xfId="1" applyNumberFormat="1" applyFont="1" applyFill="1" applyBorder="1" applyAlignment="1" applyProtection="1">
      <alignment horizontal="center" wrapText="1"/>
      <protection hidden="1"/>
    </xf>
    <xf numFmtId="0" fontId="2" fillId="5" borderId="6" xfId="1" applyNumberFormat="1" applyFont="1" applyFill="1" applyBorder="1" applyAlignment="1" applyProtection="1">
      <alignment horizontal="center" wrapText="1"/>
      <protection hidden="1"/>
    </xf>
    <xf numFmtId="0" fontId="6" fillId="5" borderId="16" xfId="1" applyNumberFormat="1" applyFont="1" applyFill="1" applyBorder="1" applyAlignment="1" applyProtection="1">
      <alignment horizontal="center" vertical="top" wrapText="1"/>
      <protection hidden="1"/>
    </xf>
    <xf numFmtId="0" fontId="0" fillId="0" borderId="6" xfId="1" applyNumberFormat="1" applyFont="1" applyBorder="1" applyAlignment="1" applyProtection="1">
      <alignment horizontal="left" wrapText="1" indent="1"/>
      <protection locked="0"/>
    </xf>
    <xf numFmtId="0" fontId="0" fillId="0" borderId="5" xfId="1" applyNumberFormat="1" applyFont="1" applyBorder="1" applyAlignment="1" applyProtection="1">
      <alignment horizontal="left" wrapText="1" indent="1"/>
      <protection locked="0"/>
    </xf>
    <xf numFmtId="0" fontId="1" fillId="0" borderId="17" xfId="1" applyNumberFormat="1" applyFont="1" applyFill="1" applyBorder="1" applyAlignment="1" applyProtection="1">
      <alignment horizontal="left" wrapText="1" indent="1"/>
      <protection locked="0"/>
    </xf>
    <xf numFmtId="0" fontId="1" fillId="0" borderId="5" xfId="1" applyNumberFormat="1" applyFont="1" applyFill="1" applyBorder="1" applyAlignment="1" applyProtection="1">
      <alignment horizontal="left" wrapText="1" indent="1"/>
      <protection locked="0"/>
    </xf>
    <xf numFmtId="0" fontId="44" fillId="2" borderId="7" xfId="1" applyNumberFormat="1" applyFont="1" applyFill="1" applyBorder="1" applyAlignment="1" applyProtection="1">
      <alignment horizontal="center"/>
      <protection hidden="1"/>
    </xf>
    <xf numFmtId="0" fontId="21" fillId="5" borderId="14" xfId="1" applyNumberFormat="1" applyFont="1" applyFill="1" applyBorder="1" applyAlignment="1" applyProtection="1">
      <alignment horizontal="left" vertical="center" wrapText="1"/>
      <protection hidden="1"/>
    </xf>
    <xf numFmtId="0" fontId="2" fillId="2" borderId="0" xfId="1" applyNumberFormat="1" applyFont="1" applyFill="1" applyBorder="1" applyAlignment="1" applyProtection="1">
      <alignment horizontal="center" wrapText="1"/>
      <protection hidden="1"/>
    </xf>
    <xf numFmtId="0" fontId="13" fillId="5" borderId="17" xfId="1" applyNumberFormat="1" applyFont="1" applyFill="1" applyBorder="1" applyAlignment="1" applyProtection="1">
      <alignment horizontal="center" vertical="center"/>
      <protection hidden="1"/>
    </xf>
    <xf numFmtId="0" fontId="13" fillId="5" borderId="6" xfId="1" applyNumberFormat="1" applyFont="1" applyFill="1" applyBorder="1" applyAlignment="1" applyProtection="1">
      <alignment horizontal="center" vertical="center"/>
      <protection hidden="1"/>
    </xf>
    <xf numFmtId="0" fontId="13" fillId="5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left" wrapText="1" indent="1"/>
      <protection locked="0"/>
    </xf>
    <xf numFmtId="0" fontId="2" fillId="0" borderId="5" xfId="1" applyNumberFormat="1" applyFont="1" applyFill="1" applyBorder="1" applyAlignment="1" applyProtection="1">
      <alignment horizontal="left" wrapText="1" indent="1"/>
      <protection locked="0"/>
    </xf>
    <xf numFmtId="0" fontId="2" fillId="5" borderId="17" xfId="1" applyNumberFormat="1" applyFont="1" applyFill="1" applyBorder="1" applyAlignment="1" applyProtection="1">
      <alignment horizontal="left" vertical="center" wrapText="1"/>
      <protection hidden="1"/>
    </xf>
    <xf numFmtId="0" fontId="2" fillId="5" borderId="6" xfId="1" applyNumberFormat="1" applyFont="1" applyFill="1" applyBorder="1" applyAlignment="1" applyProtection="1">
      <alignment horizontal="left" vertical="center" wrapText="1"/>
      <protection hidden="1"/>
    </xf>
    <xf numFmtId="0" fontId="2" fillId="5" borderId="5" xfId="1" applyNumberFormat="1" applyFont="1" applyFill="1" applyBorder="1" applyAlignment="1" applyProtection="1">
      <alignment horizontal="left" vertical="center" wrapText="1"/>
      <protection hidden="1"/>
    </xf>
    <xf numFmtId="0" fontId="27" fillId="5" borderId="16" xfId="1" applyNumberFormat="1" applyFont="1" applyFill="1" applyBorder="1" applyAlignment="1" applyProtection="1">
      <alignment horizontal="justify" vertical="top" wrapText="1"/>
      <protection hidden="1"/>
    </xf>
    <xf numFmtId="0" fontId="27" fillId="5" borderId="14" xfId="1" applyNumberFormat="1" applyFont="1" applyFill="1" applyBorder="1" applyAlignment="1" applyProtection="1">
      <alignment horizontal="justify" vertical="top" wrapText="1"/>
      <protection hidden="1"/>
    </xf>
    <xf numFmtId="0" fontId="27" fillId="5" borderId="3" xfId="1" applyNumberFormat="1" applyFont="1" applyFill="1" applyBorder="1" applyAlignment="1" applyProtection="1">
      <alignment horizontal="justify" vertical="top" wrapText="1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Border="1" applyAlignment="1" applyProtection="1">
      <alignment horizontal="center" vertical="center"/>
      <protection hidden="1"/>
    </xf>
    <xf numFmtId="0" fontId="13" fillId="0" borderId="0" xfId="1" applyNumberFormat="1" applyFont="1" applyFill="1" applyBorder="1" applyAlignment="1" applyProtection="1">
      <alignment horizontal="center" vertical="center"/>
      <protection hidden="1"/>
    </xf>
    <xf numFmtId="2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2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13" fillId="0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38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15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22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0" xfId="1" applyNumberFormat="1" applyFont="1" applyFill="1" applyBorder="1" applyAlignment="1" applyProtection="1">
      <alignment horizontal="center" vertical="center" wrapText="1"/>
      <protection hidden="1"/>
    </xf>
    <xf numFmtId="167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NumberFormat="1" applyFont="1" applyFill="1" applyBorder="1" applyAlignment="1" applyProtection="1">
      <alignment horizontal="center" vertical="center"/>
      <protection hidden="1"/>
    </xf>
    <xf numFmtId="2" fontId="2" fillId="0" borderId="0" xfId="1" applyNumberFormat="1" applyFont="1" applyFill="1" applyBorder="1" applyAlignment="1" applyProtection="1">
      <alignment horizontal="center" vertical="center"/>
      <protection hidden="1"/>
    </xf>
    <xf numFmtId="0" fontId="18" fillId="0" borderId="0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4" fillId="5" borderId="17" xfId="1" applyNumberFormat="1" applyFont="1" applyFill="1" applyBorder="1" applyAlignment="1" applyProtection="1">
      <alignment horizontal="center" vertical="top" wrapText="1"/>
      <protection hidden="1"/>
    </xf>
    <xf numFmtId="0" fontId="4" fillId="5" borderId="6" xfId="1" applyNumberFormat="1" applyFont="1" applyFill="1" applyBorder="1" applyAlignment="1" applyProtection="1">
      <alignment horizontal="center" vertical="top" wrapText="1"/>
      <protection hidden="1"/>
    </xf>
    <xf numFmtId="0" fontId="4" fillId="5" borderId="5" xfId="1" applyNumberFormat="1" applyFont="1" applyFill="1" applyBorder="1" applyAlignment="1" applyProtection="1">
      <alignment horizontal="center" vertical="top" wrapText="1"/>
      <protection hidden="1"/>
    </xf>
    <xf numFmtId="0" fontId="2" fillId="5" borderId="5" xfId="1" applyNumberFormat="1" applyFont="1" applyFill="1" applyBorder="1" applyAlignment="1" applyProtection="1">
      <alignment horizontal="center" wrapText="1"/>
      <protection hidden="1"/>
    </xf>
    <xf numFmtId="0" fontId="10" fillId="5" borderId="16" xfId="1" applyNumberFormat="1" applyFont="1" applyFill="1" applyBorder="1" applyAlignment="1" applyProtection="1">
      <alignment horizontal="center" vertical="top" wrapText="1"/>
      <protection hidden="1"/>
    </xf>
    <xf numFmtId="0" fontId="10" fillId="5" borderId="14" xfId="1" applyNumberFormat="1" applyFont="1" applyFill="1" applyBorder="1" applyAlignment="1" applyProtection="1">
      <alignment horizontal="center" vertical="top" wrapText="1"/>
      <protection hidden="1"/>
    </xf>
    <xf numFmtId="164" fontId="25" fillId="0" borderId="16" xfId="1" applyNumberFormat="1" applyFont="1" applyFill="1" applyBorder="1" applyAlignment="1" applyProtection="1">
      <alignment horizontal="center" vertical="center" wrapText="1"/>
      <protection locked="0"/>
    </xf>
    <xf numFmtId="164" fontId="25" fillId="0" borderId="3" xfId="1" applyNumberFormat="1" applyFont="1" applyFill="1" applyBorder="1" applyAlignment="1" applyProtection="1">
      <alignment horizontal="center" vertical="center" wrapText="1"/>
      <protection locked="0"/>
    </xf>
    <xf numFmtId="164" fontId="25" fillId="0" borderId="31" xfId="1" applyNumberFormat="1" applyFont="1" applyFill="1" applyBorder="1" applyAlignment="1" applyProtection="1">
      <alignment horizontal="center" vertical="center" wrapText="1"/>
      <protection locked="0"/>
    </xf>
    <xf numFmtId="164" fontId="25" fillId="0" borderId="18" xfId="1" applyNumberFormat="1" applyFont="1" applyFill="1" applyBorder="1" applyAlignment="1" applyProtection="1">
      <alignment horizontal="center" vertical="center" wrapText="1"/>
      <protection locked="0"/>
    </xf>
    <xf numFmtId="0" fontId="13" fillId="5" borderId="16" xfId="1" applyNumberFormat="1" applyFont="1" applyFill="1" applyBorder="1" applyAlignment="1" applyProtection="1">
      <alignment horizontal="center" wrapText="1"/>
      <protection hidden="1"/>
    </xf>
    <xf numFmtId="0" fontId="13" fillId="5" borderId="14" xfId="1" applyNumberFormat="1" applyFont="1" applyFill="1" applyBorder="1" applyAlignment="1" applyProtection="1">
      <alignment horizontal="center" wrapText="1"/>
      <protection hidden="1"/>
    </xf>
    <xf numFmtId="0" fontId="13" fillId="5" borderId="3" xfId="1" applyNumberFormat="1" applyFont="1" applyFill="1" applyBorder="1" applyAlignment="1" applyProtection="1">
      <alignment horizontal="center" wrapText="1"/>
      <protection hidden="1"/>
    </xf>
    <xf numFmtId="0" fontId="2" fillId="5" borderId="31" xfId="1" applyNumberFormat="1" applyFont="1" applyFill="1" applyBorder="1" applyAlignment="1" applyProtection="1">
      <alignment horizontal="center" vertical="top" wrapText="1"/>
      <protection hidden="1"/>
    </xf>
    <xf numFmtId="0" fontId="2" fillId="5" borderId="7" xfId="1" applyNumberFormat="1" applyFont="1" applyFill="1" applyBorder="1" applyAlignment="1" applyProtection="1">
      <alignment horizontal="center" vertical="top" wrapText="1"/>
      <protection hidden="1"/>
    </xf>
    <xf numFmtId="0" fontId="2" fillId="5" borderId="18" xfId="1" applyNumberFormat="1" applyFont="1" applyFill="1" applyBorder="1" applyAlignment="1" applyProtection="1">
      <alignment horizontal="center" vertical="top" wrapText="1"/>
      <protection hidden="1"/>
    </xf>
    <xf numFmtId="0" fontId="7" fillId="2" borderId="14" xfId="1" applyNumberFormat="1" applyFont="1" applyFill="1" applyBorder="1" applyAlignment="1" applyProtection="1">
      <alignment horizontal="center" vertical="top"/>
      <protection hidden="1"/>
    </xf>
    <xf numFmtId="0" fontId="29" fillId="0" borderId="16" xfId="1" applyNumberFormat="1" applyFont="1" applyBorder="1" applyAlignment="1" applyProtection="1">
      <alignment vertical="center" wrapText="1"/>
      <protection locked="0"/>
    </xf>
    <xf numFmtId="0" fontId="29" fillId="0" borderId="14" xfId="1" applyNumberFormat="1" applyFont="1" applyBorder="1" applyAlignment="1" applyProtection="1">
      <alignment vertical="center" wrapText="1"/>
      <protection locked="0"/>
    </xf>
    <xf numFmtId="0" fontId="29" fillId="0" borderId="3" xfId="1" applyNumberFormat="1" applyFont="1" applyBorder="1" applyAlignment="1" applyProtection="1">
      <alignment vertical="center" wrapText="1"/>
      <protection locked="0"/>
    </xf>
    <xf numFmtId="0" fontId="29" fillId="0" borderId="15" xfId="1" applyNumberFormat="1" applyFont="1" applyBorder="1" applyAlignment="1" applyProtection="1">
      <alignment vertical="center" wrapText="1"/>
      <protection locked="0"/>
    </xf>
    <xf numFmtId="0" fontId="29" fillId="0" borderId="0" xfId="1" applyNumberFormat="1" applyFont="1" applyBorder="1" applyAlignment="1" applyProtection="1">
      <alignment vertical="center" wrapText="1"/>
      <protection locked="0"/>
    </xf>
    <xf numFmtId="0" fontId="29" fillId="0" borderId="13" xfId="1" applyNumberFormat="1" applyFont="1" applyBorder="1" applyAlignment="1" applyProtection="1">
      <alignment vertical="center" wrapText="1"/>
      <protection locked="0"/>
    </xf>
    <xf numFmtId="0" fontId="29" fillId="0" borderId="31" xfId="1" applyNumberFormat="1" applyFont="1" applyBorder="1" applyAlignment="1" applyProtection="1">
      <alignment vertical="center" wrapText="1"/>
      <protection locked="0"/>
    </xf>
    <xf numFmtId="0" fontId="29" fillId="0" borderId="7" xfId="1" applyNumberFormat="1" applyFont="1" applyBorder="1" applyAlignment="1" applyProtection="1">
      <alignment vertical="center" wrapText="1"/>
      <protection locked="0"/>
    </xf>
    <xf numFmtId="0" fontId="29" fillId="0" borderId="18" xfId="1" applyNumberFormat="1" applyFont="1" applyBorder="1" applyAlignment="1" applyProtection="1">
      <alignment vertical="center" wrapText="1"/>
      <protection locked="0"/>
    </xf>
    <xf numFmtId="0" fontId="0" fillId="2" borderId="0" xfId="1" applyNumberFormat="1" applyFont="1" applyFill="1" applyBorder="1" applyAlignment="1" applyProtection="1">
      <alignment horizontal="center" wrapText="1"/>
      <protection hidden="1"/>
    </xf>
    <xf numFmtId="0" fontId="0" fillId="2" borderId="7" xfId="1" applyNumberFormat="1" applyFont="1" applyFill="1" applyBorder="1" applyAlignment="1" applyProtection="1">
      <alignment horizontal="center" wrapText="1"/>
      <protection hidden="1"/>
    </xf>
    <xf numFmtId="0" fontId="6" fillId="5" borderId="16" xfId="1" applyNumberFormat="1" applyFont="1" applyFill="1" applyBorder="1" applyAlignment="1" applyProtection="1">
      <alignment horizontal="center" vertical="center"/>
      <protection hidden="1"/>
    </xf>
    <xf numFmtId="0" fontId="6" fillId="5" borderId="14" xfId="1" applyNumberFormat="1" applyFont="1" applyFill="1" applyBorder="1" applyAlignment="1" applyProtection="1">
      <alignment horizontal="center" vertical="center"/>
      <protection hidden="1"/>
    </xf>
    <xf numFmtId="0" fontId="10" fillId="5" borderId="14" xfId="1" applyNumberFormat="1" applyFont="1" applyFill="1" applyBorder="1" applyAlignment="1" applyProtection="1">
      <alignment horizontal="center"/>
      <protection hidden="1"/>
    </xf>
    <xf numFmtId="0" fontId="10" fillId="5" borderId="3" xfId="1" applyNumberFormat="1" applyFont="1" applyFill="1" applyBorder="1" applyAlignment="1" applyProtection="1">
      <alignment horizontal="center"/>
      <protection hidden="1"/>
    </xf>
    <xf numFmtId="0" fontId="2" fillId="2" borderId="42" xfId="1" applyNumberFormat="1" applyFont="1" applyFill="1" applyBorder="1" applyAlignment="1" applyProtection="1">
      <alignment horizontal="center" wrapText="1"/>
      <protection hidden="1"/>
    </xf>
    <xf numFmtId="0" fontId="2" fillId="2" borderId="43" xfId="1" applyNumberFormat="1" applyFont="1" applyFill="1" applyBorder="1" applyAlignment="1" applyProtection="1">
      <alignment horizontal="center" wrapText="1"/>
      <protection hidden="1"/>
    </xf>
    <xf numFmtId="0" fontId="2" fillId="2" borderId="44" xfId="1" applyNumberFormat="1" applyFont="1" applyFill="1" applyBorder="1" applyAlignment="1" applyProtection="1">
      <alignment horizontal="center" wrapText="1"/>
      <protection hidden="1"/>
    </xf>
    <xf numFmtId="0" fontId="2" fillId="2" borderId="45" xfId="1" applyNumberFormat="1" applyFont="1" applyFill="1" applyBorder="1" applyAlignment="1" applyProtection="1">
      <alignment horizontal="center" wrapText="1"/>
      <protection hidden="1"/>
    </xf>
    <xf numFmtId="0" fontId="2" fillId="2" borderId="46" xfId="1" applyNumberFormat="1" applyFont="1" applyFill="1" applyBorder="1" applyAlignment="1" applyProtection="1">
      <alignment horizontal="center" wrapText="1"/>
      <protection hidden="1"/>
    </xf>
    <xf numFmtId="0" fontId="2" fillId="2" borderId="47" xfId="1" applyNumberFormat="1" applyFont="1" applyFill="1" applyBorder="1" applyAlignment="1" applyProtection="1">
      <alignment horizontal="center" wrapText="1"/>
      <protection hidden="1"/>
    </xf>
    <xf numFmtId="0" fontId="2" fillId="2" borderId="48" xfId="1" applyNumberFormat="1" applyFont="1" applyFill="1" applyBorder="1" applyAlignment="1" applyProtection="1">
      <alignment horizontal="center" wrapText="1"/>
      <protection hidden="1"/>
    </xf>
    <xf numFmtId="0" fontId="1" fillId="0" borderId="17" xfId="1" applyNumberFormat="1" applyFont="1" applyFill="1" applyBorder="1" applyAlignment="1" applyProtection="1">
      <alignment horizontal="left" vertical="center" wrapText="1"/>
      <protection locked="0"/>
    </xf>
    <xf numFmtId="0" fontId="1" fillId="0" borderId="5" xfId="1" applyNumberFormat="1" applyFont="1" applyFill="1" applyBorder="1" applyAlignment="1" applyProtection="1">
      <alignment horizontal="left" vertical="center" wrapText="1"/>
      <protection locked="0"/>
    </xf>
    <xf numFmtId="0" fontId="6" fillId="5" borderId="15" xfId="1" applyNumberFormat="1" applyFont="1" applyFill="1" applyBorder="1" applyAlignment="1" applyProtection="1">
      <alignment horizontal="center" vertical="center" wrapText="1"/>
      <protection hidden="1"/>
    </xf>
    <xf numFmtId="0" fontId="6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6" fillId="5" borderId="14" xfId="1" applyNumberFormat="1" applyFont="1" applyFill="1" applyBorder="1" applyAlignment="1" applyProtection="1">
      <alignment horizontal="center" vertical="center" wrapText="1"/>
      <protection hidden="1"/>
    </xf>
    <xf numFmtId="0" fontId="6" fillId="5" borderId="3" xfId="1" applyNumberFormat="1" applyFont="1" applyFill="1" applyBorder="1" applyAlignment="1" applyProtection="1">
      <alignment horizontal="center" vertical="center" wrapText="1"/>
      <protection hidden="1"/>
    </xf>
    <xf numFmtId="0" fontId="7" fillId="2" borderId="7" xfId="1" applyNumberFormat="1" applyFont="1" applyFill="1" applyBorder="1" applyAlignment="1" applyProtection="1">
      <alignment horizontal="center"/>
      <protection hidden="1"/>
    </xf>
    <xf numFmtId="0" fontId="6" fillId="5" borderId="16" xfId="1" applyNumberFormat="1" applyFont="1" applyFill="1" applyBorder="1" applyAlignment="1" applyProtection="1">
      <alignment horizontal="center" vertical="center" wrapText="1"/>
      <protection hidden="1"/>
    </xf>
    <xf numFmtId="0" fontId="3" fillId="5" borderId="17" xfId="1" applyNumberFormat="1" applyFont="1" applyFill="1" applyBorder="1" applyAlignment="1" applyProtection="1">
      <alignment horizontal="left" vertical="center" wrapText="1"/>
      <protection hidden="1"/>
    </xf>
    <xf numFmtId="0" fontId="3" fillId="5" borderId="6" xfId="1" applyNumberFormat="1" applyFont="1" applyFill="1" applyBorder="1" applyAlignment="1" applyProtection="1">
      <alignment horizontal="left" vertical="center" wrapText="1"/>
      <protection hidden="1"/>
    </xf>
    <xf numFmtId="0" fontId="3" fillId="5" borderId="5" xfId="1" applyNumberFormat="1" applyFont="1" applyFill="1" applyBorder="1" applyAlignment="1" applyProtection="1">
      <alignment horizontal="left" vertical="center" wrapText="1"/>
      <protection hidden="1"/>
    </xf>
    <xf numFmtId="0" fontId="2" fillId="5" borderId="17" xfId="1" applyNumberFormat="1" applyFont="1" applyFill="1" applyBorder="1" applyAlignment="1" applyProtection="1">
      <alignment horizontal="justify" vertical="center" wrapText="1"/>
      <protection hidden="1"/>
    </xf>
    <xf numFmtId="0" fontId="2" fillId="5" borderId="6" xfId="1" applyNumberFormat="1" applyFont="1" applyFill="1" applyBorder="1" applyAlignment="1" applyProtection="1">
      <alignment horizontal="justify" vertical="center" wrapText="1"/>
      <protection hidden="1"/>
    </xf>
    <xf numFmtId="0" fontId="2" fillId="5" borderId="5" xfId="1" applyNumberFormat="1" applyFont="1" applyFill="1" applyBorder="1" applyAlignment="1" applyProtection="1">
      <alignment horizontal="justify" vertical="center" wrapText="1"/>
      <protection hidden="1"/>
    </xf>
    <xf numFmtId="0" fontId="2" fillId="5" borderId="17" xfId="1" applyNumberFormat="1" applyFont="1" applyFill="1" applyBorder="1" applyAlignment="1" applyProtection="1">
      <alignment horizontal="justify" vertical="top" wrapText="1"/>
      <protection hidden="1"/>
    </xf>
    <xf numFmtId="0" fontId="2" fillId="5" borderId="6" xfId="1" applyNumberFormat="1" applyFont="1" applyFill="1" applyBorder="1" applyAlignment="1" applyProtection="1">
      <alignment horizontal="justify" vertical="top" wrapText="1"/>
      <protection hidden="1"/>
    </xf>
    <xf numFmtId="0" fontId="2" fillId="5" borderId="5" xfId="1" applyNumberFormat="1" applyFont="1" applyFill="1" applyBorder="1" applyAlignment="1" applyProtection="1">
      <alignment horizontal="justify" vertical="top" wrapText="1"/>
      <protection hidden="1"/>
    </xf>
    <xf numFmtId="0" fontId="6" fillId="5" borderId="3" xfId="1" applyNumberFormat="1" applyFont="1" applyFill="1" applyBorder="1" applyAlignment="1" applyProtection="1">
      <alignment horizontal="center" vertical="center"/>
      <protection hidden="1"/>
    </xf>
    <xf numFmtId="0" fontId="6" fillId="5" borderId="31" xfId="1" applyNumberFormat="1" applyFont="1" applyFill="1" applyBorder="1" applyAlignment="1" applyProtection="1">
      <alignment horizontal="center" vertical="center" wrapText="1"/>
      <protection hidden="1"/>
    </xf>
    <xf numFmtId="0" fontId="6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6" fillId="5" borderId="18" xfId="1" applyNumberFormat="1" applyFont="1" applyFill="1" applyBorder="1" applyAlignment="1" applyProtection="1">
      <alignment horizontal="center" vertical="center" wrapText="1"/>
      <protection hidden="1"/>
    </xf>
    <xf numFmtId="0" fontId="3" fillId="5" borderId="17" xfId="1" applyNumberFormat="1" applyFont="1" applyFill="1" applyBorder="1" applyAlignment="1" applyProtection="1">
      <alignment horizontal="left" vertical="center"/>
      <protection hidden="1"/>
    </xf>
    <xf numFmtId="0" fontId="3" fillId="5" borderId="6" xfId="1" applyNumberFormat="1" applyFont="1" applyFill="1" applyBorder="1" applyAlignment="1" applyProtection="1">
      <alignment horizontal="left" vertical="center"/>
      <protection hidden="1"/>
    </xf>
    <xf numFmtId="0" fontId="3" fillId="5" borderId="5" xfId="1" applyNumberFormat="1" applyFont="1" applyFill="1" applyBorder="1" applyAlignment="1" applyProtection="1">
      <alignment horizontal="left" vertical="center"/>
      <protection hidden="1"/>
    </xf>
    <xf numFmtId="0" fontId="6" fillId="5" borderId="14" xfId="1" applyNumberFormat="1" applyFont="1" applyFill="1" applyBorder="1" applyAlignment="1" applyProtection="1">
      <alignment horizontal="center"/>
      <protection hidden="1"/>
    </xf>
    <xf numFmtId="0" fontId="16" fillId="5" borderId="3" xfId="1" applyNumberFormat="1" applyFont="1" applyFill="1" applyBorder="1" applyAlignment="1" applyProtection="1">
      <alignment horizontal="center"/>
      <protection hidden="1"/>
    </xf>
    <xf numFmtId="0" fontId="0" fillId="0" borderId="6" xfId="1" applyNumberFormat="1" applyFont="1" applyBorder="1" applyAlignment="1" applyProtection="1">
      <alignment horizontal="left" vertical="center" wrapText="1"/>
      <protection locked="0"/>
    </xf>
    <xf numFmtId="0" fontId="0" fillId="0" borderId="5" xfId="1" applyNumberFormat="1" applyFont="1" applyBorder="1" applyAlignment="1" applyProtection="1">
      <alignment horizontal="left" vertical="center" wrapText="1"/>
      <protection locked="0"/>
    </xf>
    <xf numFmtId="0" fontId="2" fillId="6" borderId="17" xfId="1" applyNumberFormat="1" applyFont="1" applyFill="1" applyBorder="1" applyAlignment="1" applyProtection="1">
      <alignment horizontal="center" vertical="justify"/>
      <protection hidden="1"/>
    </xf>
    <xf numFmtId="0" fontId="2" fillId="6" borderId="6" xfId="1" applyNumberFormat="1" applyFont="1" applyFill="1" applyBorder="1" applyAlignment="1" applyProtection="1">
      <alignment horizontal="center" vertical="justify"/>
      <protection hidden="1"/>
    </xf>
    <xf numFmtId="0" fontId="2" fillId="6" borderId="5" xfId="1" applyNumberFormat="1" applyFont="1" applyFill="1" applyBorder="1" applyAlignment="1" applyProtection="1">
      <alignment horizontal="center" vertical="justify"/>
      <protection hidden="1"/>
    </xf>
    <xf numFmtId="0" fontId="2" fillId="0" borderId="41" xfId="1" applyNumberFormat="1" applyFont="1" applyFill="1" applyBorder="1" applyAlignment="1" applyProtection="1">
      <alignment horizontal="center" wrapText="1"/>
      <protection locked="0"/>
    </xf>
    <xf numFmtId="0" fontId="2" fillId="0" borderId="40" xfId="1" applyNumberFormat="1" applyFont="1" applyFill="1" applyBorder="1" applyAlignment="1" applyProtection="1">
      <alignment horizontal="center" wrapText="1"/>
      <protection locked="0"/>
    </xf>
    <xf numFmtId="0" fontId="0" fillId="0" borderId="42" xfId="1" applyNumberFormat="1" applyFont="1" applyBorder="1" applyAlignment="1" applyProtection="1">
      <protection locked="0"/>
    </xf>
    <xf numFmtId="0" fontId="0" fillId="0" borderId="43" xfId="1" applyNumberFormat="1" applyFont="1" applyBorder="1" applyAlignment="1" applyProtection="1">
      <protection locked="0"/>
    </xf>
    <xf numFmtId="0" fontId="0" fillId="0" borderId="44" xfId="1" applyNumberFormat="1" applyFont="1" applyBorder="1" applyAlignment="1" applyProtection="1">
      <protection locked="0"/>
    </xf>
    <xf numFmtId="0" fontId="0" fillId="0" borderId="45" xfId="1" applyNumberFormat="1" applyFont="1" applyBorder="1" applyAlignment="1" applyProtection="1">
      <protection locked="0"/>
    </xf>
    <xf numFmtId="0" fontId="0" fillId="0" borderId="0" xfId="1" applyNumberFormat="1" applyFont="1" applyBorder="1" applyAlignment="1" applyProtection="1">
      <protection locked="0"/>
    </xf>
    <xf numFmtId="0" fontId="0" fillId="0" borderId="46" xfId="1" applyNumberFormat="1" applyFont="1" applyBorder="1" applyAlignment="1" applyProtection="1">
      <protection locked="0"/>
    </xf>
    <xf numFmtId="0" fontId="0" fillId="0" borderId="47" xfId="1" applyNumberFormat="1" applyFont="1" applyBorder="1" applyAlignment="1" applyProtection="1">
      <protection locked="0"/>
    </xf>
    <xf numFmtId="0" fontId="0" fillId="0" borderId="7" xfId="1" applyNumberFormat="1" applyFont="1" applyBorder="1" applyAlignment="1" applyProtection="1">
      <protection locked="0"/>
    </xf>
    <xf numFmtId="0" fontId="0" fillId="0" borderId="48" xfId="1" applyNumberFormat="1" applyFont="1" applyBorder="1" applyAlignment="1" applyProtection="1">
      <protection locked="0"/>
    </xf>
    <xf numFmtId="0" fontId="2" fillId="0" borderId="42" xfId="1" applyNumberFormat="1" applyFont="1" applyFill="1" applyBorder="1" applyAlignment="1" applyProtection="1">
      <alignment horizontal="center" wrapText="1"/>
      <protection locked="0"/>
    </xf>
    <xf numFmtId="0" fontId="2" fillId="0" borderId="43" xfId="1" applyNumberFormat="1" applyFont="1" applyFill="1" applyBorder="1" applyAlignment="1" applyProtection="1">
      <alignment horizontal="center" wrapText="1"/>
      <protection locked="0"/>
    </xf>
    <xf numFmtId="0" fontId="2" fillId="0" borderId="44" xfId="1" applyNumberFormat="1" applyFont="1" applyFill="1" applyBorder="1" applyAlignment="1" applyProtection="1">
      <alignment horizontal="center" wrapText="1"/>
      <protection locked="0"/>
    </xf>
    <xf numFmtId="0" fontId="2" fillId="0" borderId="45" xfId="1" applyNumberFormat="1" applyFont="1" applyFill="1" applyBorder="1" applyAlignment="1" applyProtection="1">
      <alignment horizontal="center" wrapText="1"/>
      <protection locked="0"/>
    </xf>
    <xf numFmtId="0" fontId="2" fillId="0" borderId="0" xfId="1" applyNumberFormat="1" applyFont="1" applyFill="1" applyBorder="1" applyAlignment="1" applyProtection="1">
      <alignment horizontal="center" wrapText="1"/>
      <protection locked="0"/>
    </xf>
    <xf numFmtId="0" fontId="2" fillId="0" borderId="46" xfId="1" applyNumberFormat="1" applyFont="1" applyFill="1" applyBorder="1" applyAlignment="1" applyProtection="1">
      <alignment horizontal="center" wrapText="1"/>
      <protection locked="0"/>
    </xf>
    <xf numFmtId="0" fontId="2" fillId="0" borderId="47" xfId="1" applyNumberFormat="1" applyFont="1" applyFill="1" applyBorder="1" applyAlignment="1" applyProtection="1">
      <alignment horizontal="center" wrapText="1"/>
      <protection locked="0"/>
    </xf>
    <xf numFmtId="0" fontId="2" fillId="0" borderId="7" xfId="1" applyNumberFormat="1" applyFont="1" applyFill="1" applyBorder="1" applyAlignment="1" applyProtection="1">
      <alignment horizontal="center" wrapText="1"/>
      <protection locked="0"/>
    </xf>
    <xf numFmtId="0" fontId="2" fillId="0" borderId="48" xfId="1" applyNumberFormat="1" applyFont="1" applyFill="1" applyBorder="1" applyAlignment="1" applyProtection="1">
      <alignment horizontal="center" wrapText="1"/>
      <protection locked="0"/>
    </xf>
    <xf numFmtId="169" fontId="13" fillId="5" borderId="17" xfId="1" applyFont="1" applyFill="1" applyBorder="1" applyAlignment="1" applyProtection="1">
      <alignment horizontal="center" vertical="center" wrapText="1"/>
      <protection hidden="1"/>
    </xf>
    <xf numFmtId="169" fontId="13" fillId="5" borderId="6" xfId="1" applyFont="1" applyFill="1" applyBorder="1" applyAlignment="1" applyProtection="1">
      <alignment horizontal="center" vertical="center" wrapText="1"/>
      <protection hidden="1"/>
    </xf>
    <xf numFmtId="169" fontId="13" fillId="5" borderId="5" xfId="1" applyFont="1" applyFill="1" applyBorder="1" applyAlignment="1" applyProtection="1">
      <alignment horizontal="center" vertical="center" wrapText="1"/>
      <protection hidden="1"/>
    </xf>
    <xf numFmtId="0" fontId="9" fillId="0" borderId="17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21" fillId="5" borderId="31" xfId="1" applyNumberFormat="1" applyFont="1" applyFill="1" applyBorder="1" applyAlignment="1" applyProtection="1">
      <alignment horizontal="center" vertical="center" wrapText="1"/>
      <protection hidden="1"/>
    </xf>
    <xf numFmtId="0" fontId="21" fillId="5" borderId="7" xfId="1" applyNumberFormat="1" applyFont="1" applyFill="1" applyBorder="1" applyAlignment="1" applyProtection="1">
      <alignment horizontal="center" vertical="center" wrapText="1"/>
      <protection hidden="1"/>
    </xf>
    <xf numFmtId="0" fontId="21" fillId="5" borderId="18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17" xfId="1" applyNumberFormat="1" applyFont="1" applyFill="1" applyBorder="1" applyAlignment="1" applyProtection="1">
      <alignment horizontal="center" wrapText="1"/>
      <protection hidden="1"/>
    </xf>
    <xf numFmtId="0" fontId="13" fillId="5" borderId="6" xfId="1" applyNumberFormat="1" applyFont="1" applyFill="1" applyBorder="1" applyAlignment="1" applyProtection="1">
      <alignment horizontal="center" wrapText="1"/>
      <protection hidden="1"/>
    </xf>
    <xf numFmtId="0" fontId="13" fillId="5" borderId="5" xfId="1" applyNumberFormat="1" applyFont="1" applyFill="1" applyBorder="1" applyAlignment="1" applyProtection="1">
      <alignment horizontal="center" wrapText="1"/>
      <protection hidden="1"/>
    </xf>
    <xf numFmtId="0" fontId="13" fillId="0" borderId="42" xfId="1" applyNumberFormat="1" applyFont="1" applyBorder="1" applyAlignment="1" applyProtection="1">
      <alignment horizontal="center" wrapText="1"/>
      <protection locked="0"/>
    </xf>
    <xf numFmtId="0" fontId="13" fillId="0" borderId="43" xfId="1" applyNumberFormat="1" applyFont="1" applyBorder="1" applyAlignment="1" applyProtection="1">
      <alignment horizontal="center" wrapText="1"/>
      <protection locked="0"/>
    </xf>
    <xf numFmtId="0" fontId="13" fillId="0" borderId="44" xfId="1" applyNumberFormat="1" applyFont="1" applyBorder="1" applyAlignment="1" applyProtection="1">
      <alignment horizontal="center" wrapText="1"/>
      <protection locked="0"/>
    </xf>
    <xf numFmtId="0" fontId="13" fillId="0" borderId="45" xfId="1" applyNumberFormat="1" applyFont="1" applyBorder="1" applyAlignment="1" applyProtection="1">
      <alignment horizontal="center" wrapText="1"/>
      <protection locked="0"/>
    </xf>
    <xf numFmtId="0" fontId="13" fillId="0" borderId="0" xfId="1" applyNumberFormat="1" applyFont="1" applyBorder="1" applyAlignment="1" applyProtection="1">
      <alignment horizontal="center" wrapText="1"/>
      <protection locked="0"/>
    </xf>
    <xf numFmtId="0" fontId="13" fillId="0" borderId="46" xfId="1" applyNumberFormat="1" applyFont="1" applyBorder="1" applyAlignment="1" applyProtection="1">
      <alignment horizontal="center" wrapText="1"/>
      <protection locked="0"/>
    </xf>
    <xf numFmtId="0" fontId="13" fillId="0" borderId="47" xfId="1" applyNumberFormat="1" applyFont="1" applyBorder="1" applyAlignment="1" applyProtection="1">
      <alignment horizontal="center" wrapText="1"/>
      <protection locked="0"/>
    </xf>
    <xf numFmtId="0" fontId="13" fillId="0" borderId="7" xfId="1" applyNumberFormat="1" applyFont="1" applyBorder="1" applyAlignment="1" applyProtection="1">
      <alignment horizontal="center" wrapText="1"/>
      <protection locked="0"/>
    </xf>
    <xf numFmtId="0" fontId="13" fillId="0" borderId="48" xfId="1" applyNumberFormat="1" applyFont="1" applyBorder="1" applyAlignment="1" applyProtection="1">
      <alignment horizontal="center" wrapText="1"/>
      <protection locked="0"/>
    </xf>
    <xf numFmtId="0" fontId="13" fillId="5" borderId="31" xfId="1" applyNumberFormat="1" applyFont="1" applyFill="1" applyBorder="1" applyAlignment="1" applyProtection="1">
      <alignment horizontal="center" wrapText="1"/>
      <protection hidden="1"/>
    </xf>
    <xf numFmtId="0" fontId="13" fillId="5" borderId="7" xfId="1" applyNumberFormat="1" applyFont="1" applyFill="1" applyBorder="1" applyAlignment="1" applyProtection="1">
      <alignment horizontal="center" wrapText="1"/>
      <protection hidden="1"/>
    </xf>
    <xf numFmtId="0" fontId="13" fillId="5" borderId="18" xfId="1" applyNumberFormat="1" applyFont="1" applyFill="1" applyBorder="1" applyAlignment="1" applyProtection="1">
      <alignment horizontal="center" wrapText="1"/>
      <protection hidden="1"/>
    </xf>
    <xf numFmtId="0" fontId="32" fillId="5" borderId="16" xfId="1" applyNumberFormat="1" applyFont="1" applyFill="1" applyBorder="1" applyAlignment="1" applyProtection="1">
      <alignment horizontal="center" vertical="top" wrapText="1"/>
      <protection hidden="1"/>
    </xf>
    <xf numFmtId="0" fontId="32" fillId="5" borderId="14" xfId="1" applyNumberFormat="1" applyFont="1" applyFill="1" applyBorder="1" applyAlignment="1" applyProtection="1">
      <alignment horizontal="center" vertical="top" wrapText="1"/>
      <protection hidden="1"/>
    </xf>
    <xf numFmtId="0" fontId="32" fillId="5" borderId="3" xfId="1" applyNumberFormat="1" applyFont="1" applyFill="1" applyBorder="1" applyAlignment="1" applyProtection="1">
      <alignment horizontal="center" vertical="top" wrapText="1"/>
      <protection hidden="1"/>
    </xf>
    <xf numFmtId="0" fontId="12" fillId="5" borderId="17" xfId="1" applyNumberFormat="1" applyFont="1" applyFill="1" applyBorder="1" applyAlignment="1" applyProtection="1">
      <alignment horizontal="center" vertical="center" wrapText="1"/>
      <protection hidden="1"/>
    </xf>
    <xf numFmtId="0" fontId="12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32" fillId="5" borderId="17" xfId="1" applyNumberFormat="1" applyFont="1" applyFill="1" applyBorder="1" applyAlignment="1" applyProtection="1">
      <alignment horizontal="center" vertical="top" wrapText="1"/>
      <protection hidden="1"/>
    </xf>
    <xf numFmtId="0" fontId="32" fillId="5" borderId="6" xfId="1" applyNumberFormat="1" applyFont="1" applyFill="1" applyBorder="1" applyAlignment="1" applyProtection="1">
      <alignment horizontal="center" vertical="top" wrapText="1"/>
      <protection hidden="1"/>
    </xf>
    <xf numFmtId="0" fontId="32" fillId="5" borderId="5" xfId="1" applyNumberFormat="1" applyFont="1" applyFill="1" applyBorder="1" applyAlignment="1" applyProtection="1">
      <alignment horizontal="center" vertical="top" wrapText="1"/>
      <protection hidden="1"/>
    </xf>
    <xf numFmtId="0" fontId="6" fillId="2" borderId="14" xfId="1" applyNumberFormat="1" applyFont="1" applyFill="1" applyBorder="1" applyAlignment="1" applyProtection="1">
      <alignment horizontal="center"/>
      <protection hidden="1"/>
    </xf>
    <xf numFmtId="0" fontId="9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6" xfId="1" applyNumberFormat="1" applyFont="1" applyFill="1" applyBorder="1" applyAlignment="1" applyProtection="1">
      <alignment horizontal="center" vertical="center"/>
      <protection hidden="1"/>
    </xf>
    <xf numFmtId="0" fontId="2" fillId="5" borderId="3" xfId="1" applyNumberFormat="1" applyFont="1" applyFill="1" applyBorder="1" applyAlignment="1" applyProtection="1">
      <alignment horizontal="center" vertical="center"/>
      <protection hidden="1"/>
    </xf>
    <xf numFmtId="0" fontId="2" fillId="5" borderId="31" xfId="1" applyNumberFormat="1" applyFont="1" applyFill="1" applyBorder="1" applyAlignment="1" applyProtection="1">
      <alignment horizontal="center" vertical="center"/>
      <protection hidden="1"/>
    </xf>
    <xf numFmtId="0" fontId="2" fillId="5" borderId="18" xfId="1" applyNumberFormat="1" applyFont="1" applyFill="1" applyBorder="1" applyAlignment="1" applyProtection="1">
      <alignment horizontal="center" vertical="center"/>
      <protection hidden="1"/>
    </xf>
    <xf numFmtId="2" fontId="1" fillId="5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5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5" borderId="31" xfId="1" applyNumberFormat="1" applyFont="1" applyFill="1" applyBorder="1" applyAlignment="1" applyProtection="1">
      <alignment horizontal="center" vertical="center" wrapText="1"/>
      <protection hidden="1"/>
    </xf>
    <xf numFmtId="164" fontId="2" fillId="5" borderId="18" xfId="1" applyNumberFormat="1" applyFont="1" applyFill="1" applyBorder="1" applyAlignment="1" applyProtection="1">
      <alignment horizontal="center" vertical="center" wrapText="1"/>
      <protection hidden="1"/>
    </xf>
    <xf numFmtId="2" fontId="1" fillId="5" borderId="49" xfId="1" applyNumberFormat="1" applyFont="1" applyFill="1" applyBorder="1" applyAlignment="1" applyProtection="1">
      <alignment horizontal="center" vertical="center" wrapText="1"/>
      <protection hidden="1"/>
    </xf>
    <xf numFmtId="2" fontId="1" fillId="5" borderId="50" xfId="1" applyNumberFormat="1" applyFont="1" applyFill="1" applyBorder="1" applyAlignment="1" applyProtection="1">
      <alignment horizontal="center" vertical="center" wrapText="1"/>
      <protection hidden="1"/>
    </xf>
    <xf numFmtId="2" fontId="1" fillId="5" borderId="17" xfId="1" applyNumberFormat="1" applyFont="1" applyFill="1" applyBorder="1" applyAlignment="1" applyProtection="1">
      <alignment horizontal="center" vertical="center" wrapText="1"/>
      <protection hidden="1"/>
    </xf>
    <xf numFmtId="2" fontId="1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5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16" xfId="1" applyNumberFormat="1" applyFont="1" applyFill="1" applyBorder="1" applyAlignment="1" applyProtection="1">
      <alignment horizontal="justify" vertical="center" wrapText="1"/>
      <protection hidden="1"/>
    </xf>
    <xf numFmtId="0" fontId="2" fillId="5" borderId="14" xfId="1" applyNumberFormat="1" applyFont="1" applyFill="1" applyBorder="1" applyAlignment="1" applyProtection="1">
      <alignment horizontal="justify" vertical="center" wrapText="1"/>
      <protection hidden="1"/>
    </xf>
    <xf numFmtId="0" fontId="2" fillId="5" borderId="3" xfId="1" applyNumberFormat="1" applyFont="1" applyFill="1" applyBorder="1" applyAlignment="1" applyProtection="1">
      <alignment horizontal="justify" vertical="center" wrapText="1"/>
      <protection hidden="1"/>
    </xf>
    <xf numFmtId="0" fontId="9" fillId="0" borderId="17" xfId="1" applyNumberFormat="1" applyFont="1" applyFill="1" applyBorder="1" applyAlignment="1" applyProtection="1">
      <alignment horizontal="left" vertical="center" wrapText="1"/>
      <protection locked="0"/>
    </xf>
    <xf numFmtId="0" fontId="9" fillId="0" borderId="5" xfId="1" applyNumberFormat="1" applyFont="1" applyFill="1" applyBorder="1" applyAlignment="1" applyProtection="1">
      <alignment horizontal="left" vertical="center" wrapText="1"/>
      <protection locked="0"/>
    </xf>
    <xf numFmtId="0" fontId="0" fillId="2" borderId="7" xfId="1" applyNumberFormat="1" applyFont="1" applyFill="1" applyBorder="1" applyAlignment="1" applyProtection="1">
      <alignment horizontal="center"/>
      <protection hidden="1"/>
    </xf>
    <xf numFmtId="0" fontId="10" fillId="0" borderId="6" xfId="1" applyNumberFormat="1" applyFont="1" applyBorder="1" applyAlignment="1" applyProtection="1">
      <alignment horizontal="left" vertical="center" wrapText="1"/>
      <protection locked="0"/>
    </xf>
    <xf numFmtId="0" fontId="10" fillId="0" borderId="5" xfId="1" applyNumberFormat="1" applyFont="1" applyBorder="1" applyAlignment="1" applyProtection="1">
      <alignment horizontal="left" vertical="center" wrapText="1"/>
      <protection locked="0"/>
    </xf>
    <xf numFmtId="0" fontId="10" fillId="0" borderId="17" xfId="1" applyNumberFormat="1" applyFont="1" applyBorder="1" applyAlignment="1" applyProtection="1">
      <alignment horizontal="left" vertical="center" wrapText="1"/>
      <protection locked="0"/>
    </xf>
    <xf numFmtId="0" fontId="18" fillId="0" borderId="42" xfId="1" applyNumberFormat="1" applyFont="1" applyBorder="1" applyAlignment="1" applyProtection="1">
      <alignment wrapText="1"/>
      <protection locked="0"/>
    </xf>
    <xf numFmtId="0" fontId="18" fillId="0" borderId="43" xfId="1" applyNumberFormat="1" applyFont="1" applyBorder="1" applyAlignment="1" applyProtection="1">
      <alignment wrapText="1"/>
      <protection locked="0"/>
    </xf>
    <xf numFmtId="0" fontId="18" fillId="0" borderId="44" xfId="1" applyNumberFormat="1" applyFont="1" applyBorder="1" applyAlignment="1" applyProtection="1">
      <alignment wrapText="1"/>
      <protection locked="0"/>
    </xf>
    <xf numFmtId="0" fontId="18" fillId="0" borderId="47" xfId="1" applyNumberFormat="1" applyFont="1" applyBorder="1" applyAlignment="1" applyProtection="1">
      <alignment wrapText="1"/>
      <protection locked="0"/>
    </xf>
    <xf numFmtId="0" fontId="18" fillId="0" borderId="7" xfId="1" applyNumberFormat="1" applyFont="1" applyBorder="1" applyAlignment="1" applyProtection="1">
      <alignment wrapText="1"/>
      <protection locked="0"/>
    </xf>
    <xf numFmtId="0" fontId="18" fillId="0" borderId="48" xfId="1" applyNumberFormat="1" applyFont="1" applyBorder="1" applyAlignment="1" applyProtection="1">
      <alignment wrapText="1"/>
      <protection locked="0"/>
    </xf>
    <xf numFmtId="0" fontId="9" fillId="0" borderId="6" xfId="1" applyNumberFormat="1" applyFont="1" applyFill="1" applyBorder="1" applyAlignment="1" applyProtection="1">
      <alignment horizontal="left" vertical="center" wrapText="1"/>
      <protection locked="0"/>
    </xf>
    <xf numFmtId="0" fontId="2" fillId="5" borderId="17" xfId="1" applyNumberFormat="1" applyFont="1" applyFill="1" applyBorder="1" applyAlignment="1" applyProtection="1">
      <alignment horizontal="center"/>
      <protection hidden="1"/>
    </xf>
    <xf numFmtId="0" fontId="18" fillId="0" borderId="17" xfId="1" applyNumberFormat="1" applyFont="1" applyBorder="1" applyAlignment="1" applyProtection="1">
      <alignment horizontal="left" wrapText="1"/>
      <protection locked="0"/>
    </xf>
    <xf numFmtId="0" fontId="18" fillId="0" borderId="6" xfId="1" applyNumberFormat="1" applyFont="1" applyBorder="1" applyAlignment="1" applyProtection="1">
      <alignment horizontal="left" wrapText="1"/>
      <protection locked="0"/>
    </xf>
    <xf numFmtId="0" fontId="18" fillId="0" borderId="5" xfId="1" applyNumberFormat="1" applyFont="1" applyBorder="1" applyAlignment="1" applyProtection="1">
      <alignment horizontal="left" wrapText="1"/>
      <protection locked="0"/>
    </xf>
    <xf numFmtId="0" fontId="10" fillId="5" borderId="3" xfId="1" applyNumberFormat="1" applyFont="1" applyFill="1" applyBorder="1" applyAlignment="1" applyProtection="1">
      <alignment horizontal="center" vertical="top" wrapText="1"/>
      <protection hidden="1"/>
    </xf>
    <xf numFmtId="0" fontId="21" fillId="5" borderId="16" xfId="1" applyNumberFormat="1" applyFont="1" applyFill="1" applyBorder="1" applyAlignment="1" applyProtection="1">
      <alignment horizontal="justify" vertical="center" wrapText="1"/>
      <protection hidden="1"/>
    </xf>
    <xf numFmtId="0" fontId="21" fillId="5" borderId="14" xfId="1" applyNumberFormat="1" applyFont="1" applyFill="1" applyBorder="1" applyAlignment="1" applyProtection="1">
      <alignment horizontal="justify" vertical="center" wrapText="1"/>
      <protection hidden="1"/>
    </xf>
    <xf numFmtId="0" fontId="21" fillId="5" borderId="3" xfId="1" applyNumberFormat="1" applyFont="1" applyFill="1" applyBorder="1" applyAlignment="1" applyProtection="1">
      <alignment horizontal="justify" vertical="center" wrapText="1"/>
      <protection hidden="1"/>
    </xf>
    <xf numFmtId="0" fontId="25" fillId="0" borderId="16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3" xfId="1" applyNumberFormat="1" applyFont="1" applyBorder="1" applyAlignment="1" applyProtection="1">
      <alignment horizontal="center" vertical="center" wrapText="1"/>
      <protection locked="0"/>
    </xf>
    <xf numFmtId="0" fontId="21" fillId="5" borderId="1" xfId="1" applyNumberFormat="1" applyFont="1" applyFill="1" applyBorder="1" applyAlignment="1" applyProtection="1">
      <alignment horizontal="justify" vertical="center" wrapText="1"/>
      <protection hidden="1"/>
    </xf>
    <xf numFmtId="0" fontId="2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5" fillId="0" borderId="1" xfId="1" applyNumberFormat="1" applyFont="1" applyBorder="1" applyAlignment="1" applyProtection="1">
      <alignment horizontal="center" vertical="center" wrapText="1"/>
      <protection locked="0"/>
    </xf>
    <xf numFmtId="0" fontId="2" fillId="5" borderId="5" xfId="1" applyNumberFormat="1" applyFont="1" applyFill="1" applyBorder="1" applyAlignment="1" applyProtection="1">
      <alignment horizontal="center" vertical="center" wrapText="1"/>
      <protection hidden="1"/>
    </xf>
    <xf numFmtId="0" fontId="13" fillId="5" borderId="16" xfId="1" applyNumberFormat="1" applyFont="1" applyFill="1" applyBorder="1" applyAlignment="1" applyProtection="1">
      <alignment horizontal="center" vertical="center"/>
      <protection hidden="1"/>
    </xf>
    <xf numFmtId="0" fontId="13" fillId="5" borderId="14" xfId="1" applyNumberFormat="1" applyFont="1" applyFill="1" applyBorder="1" applyAlignment="1" applyProtection="1">
      <alignment horizontal="center" vertical="center"/>
      <protection hidden="1"/>
    </xf>
    <xf numFmtId="0" fontId="13" fillId="5" borderId="31" xfId="1" applyNumberFormat="1" applyFont="1" applyFill="1" applyBorder="1" applyAlignment="1" applyProtection="1">
      <alignment horizontal="center" vertical="center"/>
      <protection hidden="1"/>
    </xf>
    <xf numFmtId="0" fontId="13" fillId="5" borderId="7" xfId="1" applyNumberFormat="1" applyFont="1" applyFill="1" applyBorder="1" applyAlignment="1" applyProtection="1">
      <alignment horizontal="center" vertical="center"/>
      <protection hidden="1"/>
    </xf>
    <xf numFmtId="0" fontId="43" fillId="5" borderId="31" xfId="1" applyNumberFormat="1" applyFont="1" applyFill="1" applyBorder="1" applyAlignment="1" applyProtection="1">
      <protection hidden="1"/>
    </xf>
    <xf numFmtId="0" fontId="43" fillId="5" borderId="7" xfId="1" applyNumberFormat="1" applyFont="1" applyFill="1" applyBorder="1" applyAlignment="1" applyProtection="1">
      <protection hidden="1"/>
    </xf>
    <xf numFmtId="0" fontId="43" fillId="5" borderId="18" xfId="1" applyNumberFormat="1" applyFont="1" applyFill="1" applyBorder="1" applyAlignment="1" applyProtection="1">
      <protection hidden="1"/>
    </xf>
    <xf numFmtId="0" fontId="4" fillId="5" borderId="1" xfId="1" applyNumberFormat="1" applyFont="1" applyFill="1" applyBorder="1" applyAlignment="1" applyProtection="1">
      <alignment horizontal="center" vertical="center"/>
      <protection hidden="1"/>
    </xf>
    <xf numFmtId="0" fontId="2" fillId="5" borderId="2" xfId="1" applyNumberFormat="1" applyFont="1" applyFill="1" applyBorder="1" applyAlignment="1" applyProtection="1">
      <alignment horizontal="center" vertical="center"/>
      <protection hidden="1"/>
    </xf>
    <xf numFmtId="0" fontId="2" fillId="5" borderId="20" xfId="1" applyNumberFormat="1" applyFont="1" applyFill="1" applyBorder="1" applyAlignment="1" applyProtection="1">
      <alignment horizontal="center" vertical="center"/>
      <protection hidden="1"/>
    </xf>
    <xf numFmtId="0" fontId="13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24" fillId="5" borderId="0" xfId="1" applyNumberFormat="1" applyFont="1" applyFill="1" applyBorder="1" applyAlignment="1" applyProtection="1">
      <alignment horizontal="center"/>
      <protection hidden="1"/>
    </xf>
    <xf numFmtId="0" fontId="2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13" xfId="1" applyNumberFormat="1" applyFont="1" applyFill="1" applyBorder="1" applyAlignment="1" applyProtection="1">
      <alignment horizontal="center" vertical="center" wrapText="1"/>
      <protection hidden="1"/>
    </xf>
    <xf numFmtId="0" fontId="33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16" fillId="5" borderId="17" xfId="1" applyNumberFormat="1" applyFont="1" applyFill="1" applyBorder="1" applyAlignment="1" applyProtection="1">
      <alignment horizontal="center" wrapText="1"/>
      <protection hidden="1"/>
    </xf>
    <xf numFmtId="0" fontId="16" fillId="5" borderId="6" xfId="1" applyNumberFormat="1" applyFont="1" applyFill="1" applyBorder="1" applyAlignment="1" applyProtection="1">
      <alignment horizontal="center" wrapText="1"/>
      <protection hidden="1"/>
    </xf>
    <xf numFmtId="0" fontId="16" fillId="5" borderId="5" xfId="1" applyNumberFormat="1" applyFont="1" applyFill="1" applyBorder="1" applyAlignment="1" applyProtection="1">
      <alignment horizontal="center" wrapText="1"/>
      <protection hidden="1"/>
    </xf>
    <xf numFmtId="0" fontId="7" fillId="5" borderId="0" xfId="1" applyNumberFormat="1" applyFont="1" applyFill="1" applyBorder="1" applyAlignment="1" applyProtection="1">
      <alignment horizontal="center" wrapText="1"/>
      <protection hidden="1"/>
    </xf>
    <xf numFmtId="0" fontId="7" fillId="5" borderId="13" xfId="1" applyNumberFormat="1" applyFont="1" applyFill="1" applyBorder="1" applyAlignment="1" applyProtection="1">
      <alignment horizontal="center" wrapText="1"/>
      <protection hidden="1"/>
    </xf>
    <xf numFmtId="0" fontId="13" fillId="5" borderId="17" xfId="1" applyNumberFormat="1" applyFont="1" applyFill="1" applyBorder="1" applyAlignment="1" applyProtection="1">
      <alignment horizontal="center" vertical="justify"/>
      <protection hidden="1"/>
    </xf>
    <xf numFmtId="0" fontId="13" fillId="5" borderId="6" xfId="1" applyNumberFormat="1" applyFont="1" applyFill="1" applyBorder="1" applyAlignment="1" applyProtection="1">
      <alignment horizontal="center" vertical="justify"/>
      <protection hidden="1"/>
    </xf>
    <xf numFmtId="0" fontId="13" fillId="5" borderId="5" xfId="1" applyNumberFormat="1" applyFont="1" applyFill="1" applyBorder="1" applyAlignment="1" applyProtection="1">
      <alignment horizontal="center" vertical="justify"/>
      <protection hidden="1"/>
    </xf>
    <xf numFmtId="2" fontId="2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16" fillId="5" borderId="16" xfId="1" applyNumberFormat="1" applyFont="1" applyFill="1" applyBorder="1" applyAlignment="1" applyProtection="1">
      <alignment horizontal="center" vertical="top"/>
      <protection hidden="1"/>
    </xf>
    <xf numFmtId="0" fontId="16" fillId="5" borderId="14" xfId="1" applyNumberFormat="1" applyFont="1" applyFill="1" applyBorder="1" applyAlignment="1" applyProtection="1">
      <alignment horizontal="center" vertical="top"/>
      <protection hidden="1"/>
    </xf>
    <xf numFmtId="0" fontId="16" fillId="5" borderId="3" xfId="1" applyNumberFormat="1" applyFont="1" applyFill="1" applyBorder="1" applyAlignment="1" applyProtection="1">
      <alignment horizontal="center" vertical="top"/>
      <protection hidden="1"/>
    </xf>
    <xf numFmtId="168" fontId="2" fillId="5" borderId="7" xfId="1" applyNumberFormat="1" applyFont="1" applyFill="1" applyBorder="1" applyAlignment="1" applyProtection="1">
      <alignment horizontal="center" wrapText="1"/>
      <protection hidden="1"/>
    </xf>
    <xf numFmtId="168" fontId="2" fillId="5" borderId="18" xfId="1" applyNumberFormat="1" applyFont="1" applyFill="1" applyBorder="1" applyAlignment="1" applyProtection="1">
      <alignment horizontal="center" wrapText="1"/>
      <protection hidden="1"/>
    </xf>
    <xf numFmtId="0" fontId="33" fillId="5" borderId="0" xfId="1" applyNumberFormat="1" applyFont="1" applyFill="1" applyBorder="1" applyAlignment="1" applyProtection="1">
      <alignment horizontal="center" vertical="center"/>
      <protection hidden="1"/>
    </xf>
    <xf numFmtId="0" fontId="10" fillId="5" borderId="15" xfId="1" applyNumberFormat="1" applyFont="1" applyFill="1" applyBorder="1" applyAlignment="1" applyProtection="1">
      <alignment horizontal="right" vertical="center" wrapText="1"/>
      <protection hidden="1"/>
    </xf>
    <xf numFmtId="0" fontId="10" fillId="5" borderId="13" xfId="1" applyNumberFormat="1" applyFont="1" applyFill="1" applyBorder="1" applyAlignment="1" applyProtection="1">
      <alignment horizontal="right" vertical="center" wrapText="1"/>
      <protection hidden="1"/>
    </xf>
    <xf numFmtId="0" fontId="16" fillId="5" borderId="0" xfId="1" applyNumberFormat="1" applyFont="1" applyFill="1" applyBorder="1" applyAlignment="1" applyProtection="1">
      <alignment horizontal="center" vertical="top"/>
      <protection hidden="1"/>
    </xf>
    <xf numFmtId="0" fontId="16" fillId="5" borderId="13" xfId="1" applyNumberFormat="1" applyFont="1" applyFill="1" applyBorder="1" applyAlignment="1" applyProtection="1">
      <alignment horizontal="center" vertical="top"/>
      <protection hidden="1"/>
    </xf>
    <xf numFmtId="0" fontId="16" fillId="5" borderId="16" xfId="1" applyNumberFormat="1" applyFont="1" applyFill="1" applyBorder="1" applyAlignment="1" applyProtection="1">
      <alignment horizontal="center" wrapText="1"/>
      <protection hidden="1"/>
    </xf>
    <xf numFmtId="0" fontId="16" fillId="5" borderId="14" xfId="1" applyNumberFormat="1" applyFont="1" applyFill="1" applyBorder="1" applyAlignment="1" applyProtection="1">
      <alignment horizontal="center" wrapText="1"/>
      <protection hidden="1"/>
    </xf>
    <xf numFmtId="0" fontId="16" fillId="5" borderId="3" xfId="1" applyNumberFormat="1" applyFont="1" applyFill="1" applyBorder="1" applyAlignment="1" applyProtection="1">
      <alignment horizontal="center" wrapText="1"/>
      <protection hidden="1"/>
    </xf>
    <xf numFmtId="0" fontId="10" fillId="0" borderId="17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6" xfId="1" applyNumberFormat="1" applyFont="1" applyFill="1" applyBorder="1" applyAlignment="1" applyProtection="1">
      <alignment horizontal="left" vertical="center" wrapText="1"/>
      <protection locked="0"/>
    </xf>
    <xf numFmtId="0" fontId="10" fillId="0" borderId="5" xfId="1" applyNumberFormat="1" applyFont="1" applyFill="1" applyBorder="1" applyAlignment="1" applyProtection="1">
      <alignment horizontal="left" vertical="center" wrapText="1"/>
      <protection locked="0"/>
    </xf>
    <xf numFmtId="0" fontId="2" fillId="5" borderId="0" xfId="1" applyNumberFormat="1" applyFont="1" applyFill="1" applyAlignment="1" applyProtection="1">
      <alignment horizontal="center" wrapText="1"/>
      <protection hidden="1"/>
    </xf>
    <xf numFmtId="0" fontId="2" fillId="5" borderId="17" xfId="1" applyNumberFormat="1" applyFont="1" applyFill="1" applyBorder="1" applyAlignment="1" applyProtection="1">
      <alignment horizontal="center" vertical="center" wrapText="1"/>
      <protection hidden="1"/>
    </xf>
    <xf numFmtId="0" fontId="2" fillId="5" borderId="6" xfId="1" applyNumberFormat="1" applyFont="1" applyFill="1" applyBorder="1" applyAlignment="1" applyProtection="1">
      <alignment horizontal="center" vertical="center" wrapText="1"/>
      <protection hidden="1"/>
    </xf>
    <xf numFmtId="0" fontId="7" fillId="5" borderId="0" xfId="1" applyNumberFormat="1" applyFont="1" applyFill="1" applyBorder="1" applyAlignment="1" applyProtection="1">
      <alignment horizontal="center"/>
      <protection hidden="1"/>
    </xf>
    <xf numFmtId="0" fontId="7" fillId="5" borderId="13" xfId="1" applyNumberFormat="1" applyFont="1" applyFill="1" applyBorder="1" applyAlignment="1" applyProtection="1">
      <alignment horizontal="center"/>
      <protection hidden="1"/>
    </xf>
    <xf numFmtId="0" fontId="2" fillId="5" borderId="0" xfId="1" applyNumberFormat="1" applyFont="1" applyFill="1" applyBorder="1" applyAlignment="1" applyProtection="1">
      <alignment horizontal="center" wrapText="1"/>
      <protection hidden="1"/>
    </xf>
    <xf numFmtId="0" fontId="6" fillId="5" borderId="0" xfId="1" applyNumberFormat="1" applyFont="1" applyFill="1" applyBorder="1" applyAlignment="1" applyProtection="1">
      <alignment horizontal="center" vertical="top"/>
      <protection hidden="1"/>
    </xf>
    <xf numFmtId="0" fontId="10" fillId="6" borderId="17" xfId="1" applyNumberFormat="1" applyFont="1" applyFill="1" applyBorder="1" applyAlignment="1" applyProtection="1">
      <alignment horizontal="center" vertical="top" wrapText="1"/>
      <protection hidden="1"/>
    </xf>
    <xf numFmtId="0" fontId="10" fillId="6" borderId="6" xfId="1" applyNumberFormat="1" applyFont="1" applyFill="1" applyBorder="1" applyAlignment="1" applyProtection="1">
      <alignment horizontal="center" vertical="top" wrapText="1"/>
      <protection hidden="1"/>
    </xf>
    <xf numFmtId="0" fontId="10" fillId="6" borderId="5" xfId="1" applyNumberFormat="1" applyFont="1" applyFill="1" applyBorder="1" applyAlignment="1" applyProtection="1">
      <alignment horizontal="center" vertical="top" wrapText="1"/>
      <protection hidden="1"/>
    </xf>
    <xf numFmtId="0" fontId="2" fillId="5" borderId="14" xfId="1" applyNumberFormat="1" applyFont="1" applyFill="1" applyBorder="1" applyAlignment="1" applyProtection="1">
      <alignment horizontal="center" vertical="center"/>
      <protection hidden="1"/>
    </xf>
  </cellXfs>
  <cellStyles count="5">
    <cellStyle name="Custom - Modelo8" xfId="1"/>
    <cellStyle name="Euro" xfId="2"/>
    <cellStyle name="Millares" xfId="3" builtinId="3"/>
    <cellStyle name="Moneda" xfId="4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ABF1.B8A6BC7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4ABF1.B8A6BC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112058</xdr:colOff>
      <xdr:row>1</xdr:row>
      <xdr:rowOff>22412</xdr:rowOff>
    </xdr:from>
    <xdr:to>
      <xdr:col>6</xdr:col>
      <xdr:colOff>885264</xdr:colOff>
      <xdr:row>1</xdr:row>
      <xdr:rowOff>672354</xdr:rowOff>
    </xdr:to>
    <xdr:pic>
      <xdr:nvPicPr>
        <xdr:cNvPr id="3" name="Imagen 10" descr="cid:image001.png@01D4ABF1.B8A6BC7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58" y="56030"/>
          <a:ext cx="5098677" cy="6499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1386417</xdr:colOff>
      <xdr:row>2</xdr:row>
      <xdr:rowOff>0</xdr:rowOff>
    </xdr:to>
    <xdr:pic>
      <xdr:nvPicPr>
        <xdr:cNvPr id="3" name="Imagen 10" descr="cid:image001.png@01D4ABF1.B8A6BC7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417" y="42333"/>
          <a:ext cx="4572000" cy="7090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\Configuraci&#243;n%20local\Archivos%20temporales%20de%20Internet\Content.IE5\RQCCIC70\Evaluacion%20Anual%20DG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min\Configuraci&#243;n%20local\Archivos%20temporales%20de%20Internet\Content.IE5\RQCCIC70\Evaluacion%20Anual%20SAR(1)%20ag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 Individuales"/>
      <sheetName val="ACT.EXT."/>
      <sheetName val="eap-SUPERIOR"/>
      <sheetName val="eap-SUP-DESARROLLO"/>
      <sheetName val="eap-Otro Factor a Evaluar"/>
      <sheetName val="eap-JEFE"/>
      <sheetName val="Metas Instit- Colect"/>
      <sheetName val="eap-AUTO"/>
      <sheetName val="APOR.DEST."/>
      <sheetName val="Resumen personal"/>
      <sheetName val="tablas de calculo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tas Individuales"/>
      <sheetName val="ACT.EXT."/>
      <sheetName val="eap-SUPERIOR"/>
      <sheetName val="eap-SUP-DESARROLLO"/>
      <sheetName val="eap-Otro Factor a Evaluar"/>
      <sheetName val="eap-JEFE"/>
      <sheetName val="Metas Instit- Colect"/>
      <sheetName val="eap-AUTO"/>
      <sheetName val="APOR.DEST."/>
      <sheetName val="Resumen personal"/>
      <sheetName val="tablas de calculo"/>
    </sheetNames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IU152"/>
  <sheetViews>
    <sheetView showGridLines="0" tabSelected="1" zoomScale="85" zoomScaleNormal="85" zoomScaleSheetLayoutView="50" workbookViewId="0"/>
  </sheetViews>
  <sheetFormatPr baseColWidth="10" defaultColWidth="0" defaultRowHeight="12.75" zeroHeight="1" x14ac:dyDescent="0.2"/>
  <cols>
    <col min="1" max="1" width="1.7109375" style="348" customWidth="1"/>
    <col min="2" max="2" width="16" style="348" customWidth="1"/>
    <col min="3" max="3" width="7.5703125" style="348" customWidth="1"/>
    <col min="4" max="4" width="14.140625" style="348" customWidth="1"/>
    <col min="5" max="5" width="17.85546875" style="348" customWidth="1"/>
    <col min="6" max="6" width="7.7109375" style="348" customWidth="1"/>
    <col min="7" max="8" width="24.7109375" style="348" customWidth="1"/>
    <col min="9" max="9" width="28.140625" style="348" customWidth="1"/>
    <col min="10" max="10" width="24.7109375" style="348" customWidth="1"/>
    <col min="11" max="11" width="17.28515625" style="348" customWidth="1"/>
    <col min="12" max="12" width="1.7109375" style="348" customWidth="1"/>
    <col min="13" max="255" width="11.42578125" style="348" hidden="1" customWidth="1"/>
    <col min="256" max="16384" width="2.7109375" style="348" hidden="1"/>
  </cols>
  <sheetData>
    <row r="1" spans="1:12" ht="3" customHeight="1" x14ac:dyDescent="0.2">
      <c r="A1" s="351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</row>
    <row r="2" spans="1:12" ht="55.5" customHeight="1" x14ac:dyDescent="0.2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</row>
    <row r="3" spans="1:12" ht="2.25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26.25" customHeight="1" x14ac:dyDescent="0.2">
      <c r="A4" s="19"/>
      <c r="B4" s="382" t="s">
        <v>178</v>
      </c>
      <c r="C4" s="383"/>
      <c r="D4" s="383"/>
      <c r="E4" s="383"/>
      <c r="F4" s="383"/>
      <c r="G4" s="383"/>
      <c r="H4" s="383"/>
      <c r="I4" s="383"/>
      <c r="J4" s="383"/>
      <c r="K4" s="384"/>
      <c r="L4" s="20"/>
    </row>
    <row r="5" spans="1:12" ht="2.4500000000000002" customHeight="1" x14ac:dyDescent="0.2">
      <c r="A5" s="19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0"/>
    </row>
    <row r="6" spans="1:12" ht="30" customHeight="1" x14ac:dyDescent="0.2">
      <c r="A6" s="19"/>
      <c r="B6" s="395"/>
      <c r="C6" s="396"/>
      <c r="D6" s="396"/>
      <c r="E6" s="397"/>
      <c r="F6" s="181"/>
      <c r="G6" s="83"/>
      <c r="H6" s="181"/>
      <c r="I6" s="83"/>
      <c r="J6" s="181"/>
      <c r="K6" s="84"/>
      <c r="L6" s="20"/>
    </row>
    <row r="7" spans="1:12" ht="10.5" customHeight="1" x14ac:dyDescent="0.2">
      <c r="A7" s="19"/>
      <c r="B7" s="401" t="s">
        <v>136</v>
      </c>
      <c r="C7" s="402"/>
      <c r="D7" s="402"/>
      <c r="E7" s="402"/>
      <c r="F7" s="198"/>
      <c r="G7" s="269" t="s">
        <v>137</v>
      </c>
      <c r="H7" s="198"/>
      <c r="I7" s="269" t="s">
        <v>138</v>
      </c>
      <c r="J7" s="198"/>
      <c r="K7" s="200" t="s">
        <v>251</v>
      </c>
      <c r="L7" s="20"/>
    </row>
    <row r="8" spans="1:12" ht="31.5" customHeight="1" x14ac:dyDescent="0.2">
      <c r="A8" s="19"/>
      <c r="B8" s="398"/>
      <c r="C8" s="372"/>
      <c r="D8" s="372"/>
      <c r="E8" s="399"/>
      <c r="F8" s="199"/>
      <c r="G8" s="371"/>
      <c r="H8" s="372"/>
      <c r="I8" s="372"/>
      <c r="J8" s="372"/>
      <c r="K8" s="373"/>
      <c r="L8" s="20"/>
    </row>
    <row r="9" spans="1:12" ht="10.5" customHeight="1" x14ac:dyDescent="0.2">
      <c r="A9" s="19"/>
      <c r="B9" s="401" t="s">
        <v>139</v>
      </c>
      <c r="C9" s="402"/>
      <c r="D9" s="402"/>
      <c r="E9" s="402"/>
      <c r="F9" s="198"/>
      <c r="G9" s="402" t="s">
        <v>140</v>
      </c>
      <c r="H9" s="402"/>
      <c r="I9" s="402"/>
      <c r="J9" s="402"/>
      <c r="K9" s="403"/>
      <c r="L9" s="18"/>
    </row>
    <row r="10" spans="1:12" ht="30" customHeight="1" x14ac:dyDescent="0.2">
      <c r="A10" s="19"/>
      <c r="B10" s="398"/>
      <c r="C10" s="372"/>
      <c r="D10" s="372"/>
      <c r="E10" s="372"/>
      <c r="F10" s="372"/>
      <c r="G10" s="372"/>
      <c r="H10" s="372"/>
      <c r="I10" s="372"/>
      <c r="J10" s="372"/>
      <c r="K10" s="373"/>
      <c r="L10" s="20"/>
    </row>
    <row r="11" spans="1:12" ht="10.5" customHeight="1" x14ac:dyDescent="0.2">
      <c r="A11" s="19"/>
      <c r="B11" s="401" t="s">
        <v>200</v>
      </c>
      <c r="C11" s="402"/>
      <c r="D11" s="402"/>
      <c r="E11" s="402"/>
      <c r="F11" s="402"/>
      <c r="G11" s="402"/>
      <c r="H11" s="402"/>
      <c r="I11" s="402"/>
      <c r="J11" s="402"/>
      <c r="K11" s="403"/>
      <c r="L11" s="20"/>
    </row>
    <row r="12" spans="1:12" ht="30" customHeight="1" x14ac:dyDescent="0.2">
      <c r="A12" s="19"/>
      <c r="B12" s="389"/>
      <c r="C12" s="390"/>
      <c r="D12" s="390"/>
      <c r="E12" s="390"/>
      <c r="F12" s="390"/>
      <c r="G12" s="390"/>
      <c r="H12" s="390"/>
      <c r="I12" s="390"/>
      <c r="J12" s="390"/>
      <c r="K12" s="391"/>
      <c r="L12" s="20"/>
    </row>
    <row r="13" spans="1:12" ht="10.5" customHeight="1" x14ac:dyDescent="0.2">
      <c r="A13" s="19"/>
      <c r="B13" s="392" t="s">
        <v>141</v>
      </c>
      <c r="C13" s="393"/>
      <c r="D13" s="393"/>
      <c r="E13" s="393"/>
      <c r="F13" s="393"/>
      <c r="G13" s="393"/>
      <c r="H13" s="393"/>
      <c r="I13" s="393"/>
      <c r="J13" s="393"/>
      <c r="K13" s="394"/>
      <c r="L13" s="20"/>
    </row>
    <row r="14" spans="1:12" ht="2.4500000000000002" customHeight="1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ht="21.95" customHeight="1" x14ac:dyDescent="0.2">
      <c r="A15" s="18"/>
      <c r="B15" s="374" t="s">
        <v>147</v>
      </c>
      <c r="C15" s="375"/>
      <c r="D15" s="375"/>
      <c r="E15" s="375"/>
      <c r="F15" s="376"/>
      <c r="G15" s="386" t="s">
        <v>19</v>
      </c>
      <c r="H15" s="387"/>
      <c r="I15" s="387"/>
      <c r="J15" s="387"/>
      <c r="K15" s="388"/>
      <c r="L15" s="26"/>
    </row>
    <row r="16" spans="1:12" ht="19.5" customHeight="1" x14ac:dyDescent="0.2">
      <c r="A16" s="19"/>
      <c r="B16" s="377"/>
      <c r="C16" s="378"/>
      <c r="D16" s="378"/>
      <c r="E16" s="378"/>
      <c r="F16" s="379"/>
      <c r="G16" s="197" t="s">
        <v>142</v>
      </c>
      <c r="H16" s="197" t="s">
        <v>14</v>
      </c>
      <c r="I16" s="197" t="s">
        <v>143</v>
      </c>
      <c r="J16" s="197" t="s">
        <v>144</v>
      </c>
      <c r="K16" s="380" t="s">
        <v>58</v>
      </c>
      <c r="L16" s="19"/>
    </row>
    <row r="17" spans="1:12" ht="123" customHeight="1" x14ac:dyDescent="0.2">
      <c r="A17" s="18"/>
      <c r="B17" s="400"/>
      <c r="C17" s="385"/>
      <c r="D17" s="385"/>
      <c r="E17" s="385"/>
      <c r="F17" s="385"/>
      <c r="G17" s="196" t="s">
        <v>145</v>
      </c>
      <c r="H17" s="295"/>
      <c r="I17" s="295"/>
      <c r="J17" s="295"/>
      <c r="K17" s="381"/>
      <c r="L17" s="27"/>
    </row>
    <row r="18" spans="1:12" ht="27" customHeight="1" x14ac:dyDescent="0.2">
      <c r="A18" s="18"/>
      <c r="B18" s="406" t="s">
        <v>17</v>
      </c>
      <c r="C18" s="407"/>
      <c r="D18" s="11"/>
      <c r="E18" s="195" t="s">
        <v>18</v>
      </c>
      <c r="F18" s="10"/>
      <c r="G18" s="5"/>
      <c r="H18" s="5"/>
      <c r="I18" s="5"/>
      <c r="J18" s="5"/>
      <c r="K18" s="5"/>
      <c r="L18" s="18"/>
    </row>
    <row r="19" spans="1:12" ht="21.95" customHeight="1" x14ac:dyDescent="0.2">
      <c r="A19" s="18"/>
      <c r="B19" s="374" t="s">
        <v>146</v>
      </c>
      <c r="C19" s="375"/>
      <c r="D19" s="375"/>
      <c r="E19" s="375"/>
      <c r="F19" s="376"/>
      <c r="G19" s="408" t="s">
        <v>19</v>
      </c>
      <c r="H19" s="409"/>
      <c r="I19" s="409"/>
      <c r="J19" s="409"/>
      <c r="K19" s="410"/>
      <c r="L19" s="18"/>
    </row>
    <row r="20" spans="1:12" ht="19.5" customHeight="1" x14ac:dyDescent="0.2">
      <c r="A20" s="19"/>
      <c r="B20" s="377"/>
      <c r="C20" s="378"/>
      <c r="D20" s="378"/>
      <c r="E20" s="378"/>
      <c r="F20" s="379"/>
      <c r="G20" s="270" t="s">
        <v>142</v>
      </c>
      <c r="H20" s="270" t="s">
        <v>14</v>
      </c>
      <c r="I20" s="270" t="s">
        <v>143</v>
      </c>
      <c r="J20" s="270" t="s">
        <v>144</v>
      </c>
      <c r="K20" s="404" t="s">
        <v>58</v>
      </c>
      <c r="L20" s="19"/>
    </row>
    <row r="21" spans="1:12" ht="123" customHeight="1" x14ac:dyDescent="0.2">
      <c r="A21" s="18"/>
      <c r="B21" s="385"/>
      <c r="C21" s="385"/>
      <c r="D21" s="385"/>
      <c r="E21" s="385"/>
      <c r="F21" s="385"/>
      <c r="G21" s="196" t="s">
        <v>145</v>
      </c>
      <c r="H21" s="15"/>
      <c r="I21" s="15"/>
      <c r="J21" s="15"/>
      <c r="K21" s="405"/>
      <c r="L21" s="18"/>
    </row>
    <row r="22" spans="1:12" ht="24.95" customHeight="1" x14ac:dyDescent="0.2">
      <c r="A22" s="18"/>
      <c r="B22" s="406" t="s">
        <v>17</v>
      </c>
      <c r="C22" s="407"/>
      <c r="D22" s="11"/>
      <c r="E22" s="195" t="s">
        <v>18</v>
      </c>
      <c r="F22" s="10"/>
      <c r="G22" s="5"/>
      <c r="H22" s="5"/>
      <c r="I22" s="5"/>
      <c r="J22" s="5"/>
      <c r="K22" s="17"/>
      <c r="L22" s="18"/>
    </row>
    <row r="23" spans="1:12" ht="21.95" customHeight="1" x14ac:dyDescent="0.2">
      <c r="A23" s="18"/>
      <c r="B23" s="374" t="s">
        <v>148</v>
      </c>
      <c r="C23" s="375"/>
      <c r="D23" s="375"/>
      <c r="E23" s="375"/>
      <c r="F23" s="376"/>
      <c r="G23" s="408" t="s">
        <v>19</v>
      </c>
      <c r="H23" s="409"/>
      <c r="I23" s="409"/>
      <c r="J23" s="409"/>
      <c r="K23" s="410"/>
      <c r="L23" s="18"/>
    </row>
    <row r="24" spans="1:12" ht="19.5" customHeight="1" x14ac:dyDescent="0.2">
      <c r="A24" s="19"/>
      <c r="B24" s="377"/>
      <c r="C24" s="378"/>
      <c r="D24" s="378"/>
      <c r="E24" s="378"/>
      <c r="F24" s="379"/>
      <c r="G24" s="270" t="s">
        <v>142</v>
      </c>
      <c r="H24" s="270" t="s">
        <v>14</v>
      </c>
      <c r="I24" s="270" t="s">
        <v>143</v>
      </c>
      <c r="J24" s="270" t="s">
        <v>144</v>
      </c>
      <c r="K24" s="404" t="s">
        <v>58</v>
      </c>
      <c r="L24" s="19"/>
    </row>
    <row r="25" spans="1:12" ht="123" customHeight="1" x14ac:dyDescent="0.2">
      <c r="A25" s="18"/>
      <c r="B25" s="385"/>
      <c r="C25" s="385"/>
      <c r="D25" s="385"/>
      <c r="E25" s="385"/>
      <c r="F25" s="385"/>
      <c r="G25" s="196" t="s">
        <v>145</v>
      </c>
      <c r="H25" s="15"/>
      <c r="I25" s="15"/>
      <c r="J25" s="15"/>
      <c r="K25" s="405"/>
      <c r="L25" s="27"/>
    </row>
    <row r="26" spans="1:12" ht="24.95" customHeight="1" x14ac:dyDescent="0.2">
      <c r="A26" s="18"/>
      <c r="B26" s="406" t="s">
        <v>17</v>
      </c>
      <c r="C26" s="407"/>
      <c r="D26" s="11"/>
      <c r="E26" s="195" t="s">
        <v>18</v>
      </c>
      <c r="F26" s="10"/>
      <c r="G26" s="5"/>
      <c r="H26" s="5"/>
      <c r="I26" s="5"/>
      <c r="J26" s="5"/>
      <c r="K26" s="5"/>
      <c r="L26" s="18"/>
    </row>
    <row r="27" spans="1:12" ht="21.95" customHeight="1" x14ac:dyDescent="0.2">
      <c r="A27" s="18"/>
      <c r="B27" s="374" t="s">
        <v>149</v>
      </c>
      <c r="C27" s="375"/>
      <c r="D27" s="375"/>
      <c r="E27" s="375"/>
      <c r="F27" s="376"/>
      <c r="G27" s="408" t="s">
        <v>19</v>
      </c>
      <c r="H27" s="409"/>
      <c r="I27" s="409"/>
      <c r="J27" s="409"/>
      <c r="K27" s="410"/>
      <c r="L27" s="18"/>
    </row>
    <row r="28" spans="1:12" ht="19.5" customHeight="1" x14ac:dyDescent="0.2">
      <c r="A28" s="19"/>
      <c r="B28" s="377"/>
      <c r="C28" s="378"/>
      <c r="D28" s="378"/>
      <c r="E28" s="378"/>
      <c r="F28" s="379"/>
      <c r="G28" s="270" t="s">
        <v>142</v>
      </c>
      <c r="H28" s="270" t="s">
        <v>14</v>
      </c>
      <c r="I28" s="270" t="s">
        <v>143</v>
      </c>
      <c r="J28" s="270" t="s">
        <v>144</v>
      </c>
      <c r="K28" s="404" t="s">
        <v>58</v>
      </c>
      <c r="L28" s="19"/>
    </row>
    <row r="29" spans="1:12" ht="123" customHeight="1" x14ac:dyDescent="0.2">
      <c r="A29" s="18"/>
      <c r="B29" s="385"/>
      <c r="C29" s="385"/>
      <c r="D29" s="385"/>
      <c r="E29" s="385"/>
      <c r="F29" s="385"/>
      <c r="G29" s="196" t="s">
        <v>145</v>
      </c>
      <c r="H29" s="1"/>
      <c r="I29" s="1"/>
      <c r="J29" s="1"/>
      <c r="K29" s="405"/>
      <c r="L29" s="27"/>
    </row>
    <row r="30" spans="1:12" ht="24.95" customHeight="1" x14ac:dyDescent="0.2">
      <c r="A30" s="18"/>
      <c r="B30" s="406" t="s">
        <v>17</v>
      </c>
      <c r="C30" s="407"/>
      <c r="D30" s="11"/>
      <c r="E30" s="195" t="s">
        <v>18</v>
      </c>
      <c r="F30" s="10"/>
      <c r="G30" s="8"/>
      <c r="H30" s="8"/>
      <c r="I30" s="8"/>
      <c r="J30" s="8"/>
      <c r="K30" s="8"/>
      <c r="L30" s="18"/>
    </row>
    <row r="31" spans="1:12" ht="21.95" customHeight="1" x14ac:dyDescent="0.2">
      <c r="A31" s="18"/>
      <c r="B31" s="374" t="s">
        <v>150</v>
      </c>
      <c r="C31" s="375"/>
      <c r="D31" s="375"/>
      <c r="E31" s="375"/>
      <c r="F31" s="376"/>
      <c r="G31" s="408" t="s">
        <v>19</v>
      </c>
      <c r="H31" s="409"/>
      <c r="I31" s="409"/>
      <c r="J31" s="409"/>
      <c r="K31" s="410"/>
      <c r="L31" s="18"/>
    </row>
    <row r="32" spans="1:12" ht="19.5" customHeight="1" x14ac:dyDescent="0.2">
      <c r="A32" s="19"/>
      <c r="B32" s="377"/>
      <c r="C32" s="378"/>
      <c r="D32" s="378"/>
      <c r="E32" s="378"/>
      <c r="F32" s="379"/>
      <c r="G32" s="270" t="s">
        <v>142</v>
      </c>
      <c r="H32" s="270" t="s">
        <v>14</v>
      </c>
      <c r="I32" s="270" t="s">
        <v>143</v>
      </c>
      <c r="J32" s="270" t="s">
        <v>144</v>
      </c>
      <c r="K32" s="404" t="s">
        <v>58</v>
      </c>
      <c r="L32" s="19"/>
    </row>
    <row r="33" spans="1:12" ht="123" customHeight="1" x14ac:dyDescent="0.2">
      <c r="A33" s="18"/>
      <c r="B33" s="385"/>
      <c r="C33" s="385"/>
      <c r="D33" s="385"/>
      <c r="E33" s="385"/>
      <c r="F33" s="385"/>
      <c r="G33" s="196" t="s">
        <v>145</v>
      </c>
      <c r="H33" s="15"/>
      <c r="I33" s="15"/>
      <c r="J33" s="15"/>
      <c r="K33" s="405"/>
      <c r="L33" s="27"/>
    </row>
    <row r="34" spans="1:12" ht="24.95" customHeight="1" x14ac:dyDescent="0.2">
      <c r="A34" s="18"/>
      <c r="B34" s="406" t="s">
        <v>17</v>
      </c>
      <c r="C34" s="407"/>
      <c r="D34" s="11"/>
      <c r="E34" s="195" t="s">
        <v>18</v>
      </c>
      <c r="F34" s="10"/>
      <c r="G34" s="5"/>
      <c r="H34" s="5"/>
      <c r="I34" s="5"/>
      <c r="J34" s="5"/>
      <c r="K34" s="5"/>
      <c r="L34" s="18"/>
    </row>
    <row r="35" spans="1:12" ht="21.95" customHeight="1" x14ac:dyDescent="0.2">
      <c r="A35" s="18"/>
      <c r="B35" s="374" t="s">
        <v>229</v>
      </c>
      <c r="C35" s="375"/>
      <c r="D35" s="375"/>
      <c r="E35" s="375"/>
      <c r="F35" s="376"/>
      <c r="G35" s="408" t="s">
        <v>19</v>
      </c>
      <c r="H35" s="409"/>
      <c r="I35" s="409"/>
      <c r="J35" s="409"/>
      <c r="K35" s="410"/>
      <c r="L35" s="18"/>
    </row>
    <row r="36" spans="1:12" ht="19.5" customHeight="1" x14ac:dyDescent="0.2">
      <c r="A36" s="19"/>
      <c r="B36" s="377"/>
      <c r="C36" s="378"/>
      <c r="D36" s="378"/>
      <c r="E36" s="378"/>
      <c r="F36" s="379"/>
      <c r="G36" s="270" t="s">
        <v>142</v>
      </c>
      <c r="H36" s="270" t="s">
        <v>14</v>
      </c>
      <c r="I36" s="270" t="s">
        <v>143</v>
      </c>
      <c r="J36" s="270" t="s">
        <v>144</v>
      </c>
      <c r="K36" s="404" t="s">
        <v>58</v>
      </c>
      <c r="L36" s="19"/>
    </row>
    <row r="37" spans="1:12" ht="123" customHeight="1" x14ac:dyDescent="0.2">
      <c r="A37" s="18"/>
      <c r="B37" s="385"/>
      <c r="C37" s="385"/>
      <c r="D37" s="385"/>
      <c r="E37" s="385"/>
      <c r="F37" s="385"/>
      <c r="G37" s="196" t="s">
        <v>145</v>
      </c>
      <c r="H37" s="1"/>
      <c r="I37" s="1"/>
      <c r="J37" s="1"/>
      <c r="K37" s="405"/>
      <c r="L37" s="27"/>
    </row>
    <row r="38" spans="1:12" ht="24.95" customHeight="1" x14ac:dyDescent="0.2">
      <c r="A38" s="18"/>
      <c r="B38" s="406" t="s">
        <v>17</v>
      </c>
      <c r="C38" s="407"/>
      <c r="D38" s="11"/>
      <c r="E38" s="195" t="s">
        <v>18</v>
      </c>
      <c r="F38" s="10"/>
      <c r="G38" s="8"/>
      <c r="H38" s="8"/>
      <c r="I38" s="8"/>
      <c r="J38" s="8"/>
      <c r="K38" s="5"/>
      <c r="L38" s="18"/>
    </row>
    <row r="39" spans="1:12" ht="21.95" customHeight="1" x14ac:dyDescent="0.2">
      <c r="A39" s="18"/>
      <c r="B39" s="374" t="s">
        <v>230</v>
      </c>
      <c r="C39" s="375"/>
      <c r="D39" s="375"/>
      <c r="E39" s="375"/>
      <c r="F39" s="376"/>
      <c r="G39" s="408" t="s">
        <v>19</v>
      </c>
      <c r="H39" s="409"/>
      <c r="I39" s="409"/>
      <c r="J39" s="409"/>
      <c r="K39" s="410"/>
      <c r="L39" s="18"/>
    </row>
    <row r="40" spans="1:12" ht="19.5" customHeight="1" x14ac:dyDescent="0.2">
      <c r="A40" s="19"/>
      <c r="B40" s="377"/>
      <c r="C40" s="378"/>
      <c r="D40" s="378"/>
      <c r="E40" s="378"/>
      <c r="F40" s="379"/>
      <c r="G40" s="270" t="s">
        <v>142</v>
      </c>
      <c r="H40" s="270" t="s">
        <v>14</v>
      </c>
      <c r="I40" s="270" t="s">
        <v>143</v>
      </c>
      <c r="J40" s="270" t="s">
        <v>144</v>
      </c>
      <c r="K40" s="404" t="s">
        <v>58</v>
      </c>
      <c r="L40" s="19"/>
    </row>
    <row r="41" spans="1:12" ht="123" customHeight="1" x14ac:dyDescent="0.2">
      <c r="A41" s="18"/>
      <c r="B41" s="385"/>
      <c r="C41" s="385"/>
      <c r="D41" s="385"/>
      <c r="E41" s="385"/>
      <c r="F41" s="385"/>
      <c r="G41" s="196" t="s">
        <v>145</v>
      </c>
      <c r="H41" s="1"/>
      <c r="I41" s="1"/>
      <c r="J41" s="1"/>
      <c r="K41" s="405"/>
      <c r="L41" s="27"/>
    </row>
    <row r="42" spans="1:12" ht="24.95" customHeight="1" x14ac:dyDescent="0.2">
      <c r="A42" s="18"/>
      <c r="B42" s="406" t="s">
        <v>17</v>
      </c>
      <c r="C42" s="407"/>
      <c r="D42" s="11"/>
      <c r="E42" s="195" t="s">
        <v>18</v>
      </c>
      <c r="F42" s="10"/>
      <c r="G42" s="8"/>
      <c r="H42" s="8"/>
      <c r="I42" s="8"/>
      <c r="J42" s="8"/>
      <c r="K42" s="5"/>
      <c r="L42" s="18"/>
    </row>
    <row r="43" spans="1:12" ht="3" customHeight="1" x14ac:dyDescent="0.2">
      <c r="A43" s="18"/>
      <c r="B43" s="23"/>
      <c r="C43" s="80"/>
      <c r="D43" s="124"/>
      <c r="E43" s="283"/>
      <c r="F43" s="273"/>
      <c r="G43" s="47"/>
      <c r="H43" s="47"/>
      <c r="I43" s="47"/>
      <c r="J43" s="47"/>
      <c r="K43" s="18"/>
      <c r="L43" s="18"/>
    </row>
    <row r="44" spans="1:12" ht="25.5" customHeight="1" x14ac:dyDescent="0.2">
      <c r="A44" s="18"/>
      <c r="B44" s="21" t="s">
        <v>41</v>
      </c>
      <c r="C44" s="418">
        <f>'tablas de calculo'!AE1</f>
        <v>0</v>
      </c>
      <c r="D44" s="418"/>
      <c r="E44" s="284">
        <f>SUM(F18,F22,F34,F38,F42)</f>
        <v>0</v>
      </c>
      <c r="F44" s="412"/>
      <c r="G44" s="413"/>
      <c r="H44" s="414"/>
      <c r="I44" s="31"/>
      <c r="J44" s="31"/>
      <c r="K44" s="31"/>
      <c r="L44" s="18"/>
    </row>
    <row r="45" spans="1:12" ht="25.5" customHeight="1" x14ac:dyDescent="0.2">
      <c r="A45" s="18"/>
      <c r="B45" s="21" t="s">
        <v>42</v>
      </c>
      <c r="C45" s="418">
        <f>'tablas de calculo'!AE2</f>
        <v>0</v>
      </c>
      <c r="D45" s="418"/>
      <c r="E45" s="285"/>
      <c r="F45" s="430"/>
      <c r="G45" s="431"/>
      <c r="H45" s="432"/>
      <c r="I45" s="31"/>
      <c r="J45" s="31"/>
      <c r="K45" s="31"/>
      <c r="L45" s="18"/>
    </row>
    <row r="46" spans="1:12" ht="25.5" customHeight="1" x14ac:dyDescent="0.2">
      <c r="A46" s="18"/>
      <c r="B46" s="21" t="s">
        <v>43</v>
      </c>
      <c r="C46" s="418">
        <f>'tablas de calculo'!AE3</f>
        <v>0</v>
      </c>
      <c r="D46" s="418"/>
      <c r="E46" s="285"/>
      <c r="F46" s="415"/>
      <c r="G46" s="416"/>
      <c r="H46" s="417"/>
      <c r="I46" s="31"/>
      <c r="J46" s="31"/>
      <c r="K46" s="31"/>
      <c r="L46" s="18"/>
    </row>
    <row r="47" spans="1:12" ht="25.5" customHeight="1" x14ac:dyDescent="0.2">
      <c r="A47" s="18"/>
      <c r="B47" s="21" t="s">
        <v>128</v>
      </c>
      <c r="C47" s="418">
        <f>'tablas de calculo'!AE4</f>
        <v>0</v>
      </c>
      <c r="D47" s="418"/>
      <c r="E47" s="57"/>
      <c r="F47" s="420" t="s">
        <v>151</v>
      </c>
      <c r="G47" s="420"/>
      <c r="H47" s="420"/>
      <c r="I47" s="31"/>
      <c r="J47" s="31"/>
      <c r="K47" s="31"/>
      <c r="L47" s="18"/>
    </row>
    <row r="48" spans="1:12" ht="25.5" customHeight="1" x14ac:dyDescent="0.2">
      <c r="A48" s="22"/>
      <c r="B48" s="21" t="s">
        <v>129</v>
      </c>
      <c r="C48" s="418">
        <f>'tablas de calculo'!AE5</f>
        <v>0</v>
      </c>
      <c r="D48" s="418"/>
      <c r="E48" s="57"/>
      <c r="F48" s="412"/>
      <c r="G48" s="413"/>
      <c r="H48" s="414"/>
      <c r="I48" s="31"/>
      <c r="J48" s="289"/>
      <c r="K48" s="290"/>
      <c r="L48" s="293"/>
    </row>
    <row r="49" spans="1:12" ht="25.5" customHeight="1" x14ac:dyDescent="0.2">
      <c r="A49" s="22"/>
      <c r="B49" s="21" t="s">
        <v>231</v>
      </c>
      <c r="C49" s="418">
        <f>'tablas de calculo'!AE6</f>
        <v>0</v>
      </c>
      <c r="D49" s="418"/>
      <c r="E49" s="57"/>
      <c r="F49" s="415"/>
      <c r="G49" s="416"/>
      <c r="H49" s="417"/>
      <c r="I49" s="31"/>
      <c r="J49" s="291"/>
      <c r="K49" s="292"/>
      <c r="L49" s="294"/>
    </row>
    <row r="50" spans="1:12" ht="25.5" customHeight="1" x14ac:dyDescent="0.2">
      <c r="A50" s="22"/>
      <c r="B50" s="21" t="s">
        <v>232</v>
      </c>
      <c r="C50" s="418">
        <f>'tablas de calculo'!AE7</f>
        <v>0</v>
      </c>
      <c r="D50" s="418"/>
      <c r="E50" s="18"/>
      <c r="F50" s="419" t="s">
        <v>209</v>
      </c>
      <c r="G50" s="419"/>
      <c r="H50" s="419"/>
      <c r="I50" s="31"/>
      <c r="J50" s="411" t="s">
        <v>33</v>
      </c>
      <c r="K50" s="411"/>
      <c r="L50" s="24"/>
    </row>
    <row r="51" spans="1:12" ht="36" customHeight="1" x14ac:dyDescent="0.2">
      <c r="A51" s="22"/>
      <c r="B51" s="23" t="s">
        <v>6</v>
      </c>
      <c r="C51" s="433" t="str">
        <f>'tablas de calculo'!AE8</f>
        <v>Verifique la suma en la ponderación</v>
      </c>
      <c r="D51" s="433"/>
      <c r="E51" s="286"/>
      <c r="F51" s="24"/>
      <c r="G51" s="24"/>
      <c r="H51" s="31"/>
      <c r="I51" s="22"/>
      <c r="J51" s="25"/>
      <c r="K51" s="25"/>
      <c r="L51" s="25"/>
    </row>
    <row r="52" spans="1:12" ht="14.25" customHeight="1" x14ac:dyDescent="0.2">
      <c r="A52" s="22"/>
      <c r="B52" s="428" t="s">
        <v>7</v>
      </c>
      <c r="C52" s="427" t="str">
        <f>'tablas de calculo'!AE10</f>
        <v>Aplique la evaluación</v>
      </c>
      <c r="D52" s="427"/>
      <c r="E52" s="286"/>
      <c r="F52" s="24"/>
      <c r="G52" s="24"/>
      <c r="H52" s="31"/>
      <c r="I52" s="22"/>
      <c r="J52" s="25"/>
      <c r="K52" s="25"/>
      <c r="L52" s="25"/>
    </row>
    <row r="53" spans="1:12" ht="14.25" customHeight="1" x14ac:dyDescent="0.2">
      <c r="A53" s="22"/>
      <c r="B53" s="428"/>
      <c r="C53" s="427"/>
      <c r="D53" s="427"/>
      <c r="E53" s="286"/>
      <c r="F53" s="24"/>
      <c r="G53" s="24"/>
      <c r="H53" s="31"/>
      <c r="I53" s="22"/>
      <c r="J53" s="25"/>
      <c r="K53" s="25"/>
      <c r="L53" s="25"/>
    </row>
    <row r="54" spans="1:12" ht="24.95" customHeight="1" x14ac:dyDescent="0.2">
      <c r="A54" s="22"/>
      <c r="B54" s="356"/>
      <c r="C54" s="46"/>
      <c r="D54" s="46"/>
      <c r="E54" s="425"/>
      <c r="F54" s="426"/>
      <c r="G54" s="22"/>
      <c r="H54" s="82"/>
      <c r="I54" s="355"/>
      <c r="J54" s="357"/>
      <c r="K54" s="22"/>
      <c r="L54" s="22"/>
    </row>
    <row r="55" spans="1:12" ht="12.75" customHeight="1" x14ac:dyDescent="0.2">
      <c r="A55" s="22"/>
      <c r="B55" s="356"/>
      <c r="C55" s="46"/>
      <c r="D55" s="22"/>
      <c r="E55" s="421" t="s">
        <v>152</v>
      </c>
      <c r="F55" s="421"/>
      <c r="G55" s="22"/>
      <c r="H55" s="272" t="s">
        <v>153</v>
      </c>
      <c r="I55" s="31"/>
      <c r="J55" s="353" t="s">
        <v>252</v>
      </c>
      <c r="K55" s="24"/>
      <c r="L55" s="22"/>
    </row>
    <row r="56" spans="1:12" ht="3" customHeight="1" x14ac:dyDescent="0.2">
      <c r="A56" s="22"/>
      <c r="B56" s="31"/>
      <c r="C56" s="31"/>
      <c r="D56" s="31"/>
      <c r="E56" s="287"/>
      <c r="F56" s="288"/>
      <c r="G56" s="288"/>
      <c r="H56" s="31"/>
      <c r="I56" s="24"/>
      <c r="J56" s="24"/>
      <c r="K56" s="24"/>
      <c r="L56" s="22"/>
    </row>
    <row r="57" spans="1:12" ht="15" x14ac:dyDescent="0.25">
      <c r="A57" s="28"/>
      <c r="B57" s="429" t="s">
        <v>46</v>
      </c>
      <c r="C57" s="429"/>
      <c r="D57" s="429"/>
      <c r="E57" s="429"/>
      <c r="F57" s="429"/>
      <c r="G57" s="429"/>
      <c r="H57" s="429"/>
      <c r="I57" s="429"/>
      <c r="J57" s="429"/>
      <c r="K57" s="429"/>
      <c r="L57" s="28"/>
    </row>
    <row r="58" spans="1:12" ht="12.75" customHeight="1" x14ac:dyDescent="0.2">
      <c r="A58" s="28"/>
      <c r="B58" s="422"/>
      <c r="C58" s="423"/>
      <c r="D58" s="424"/>
      <c r="E58" s="434" t="s">
        <v>108</v>
      </c>
      <c r="F58" s="439"/>
      <c r="G58" s="439"/>
      <c r="H58" s="439"/>
      <c r="I58" s="439"/>
      <c r="J58" s="439"/>
      <c r="K58" s="440"/>
      <c r="L58" s="28"/>
    </row>
    <row r="59" spans="1:12" ht="12.75" customHeight="1" x14ac:dyDescent="0.2">
      <c r="A59" s="28"/>
      <c r="B59" s="368"/>
      <c r="C59" s="369"/>
      <c r="D59" s="370"/>
      <c r="E59" s="434"/>
      <c r="F59" s="441"/>
      <c r="G59" s="441"/>
      <c r="H59" s="441"/>
      <c r="I59" s="441"/>
      <c r="J59" s="441"/>
      <c r="K59" s="442"/>
      <c r="L59" s="28"/>
    </row>
    <row r="60" spans="1:12" ht="14.45" customHeight="1" x14ac:dyDescent="0.2">
      <c r="A60" s="28"/>
      <c r="B60" s="365"/>
      <c r="C60" s="366"/>
      <c r="D60" s="367"/>
      <c r="E60" s="434" t="s">
        <v>108</v>
      </c>
      <c r="F60" s="435"/>
      <c r="G60" s="435"/>
      <c r="H60" s="435"/>
      <c r="I60" s="435"/>
      <c r="J60" s="435"/>
      <c r="K60" s="436"/>
      <c r="L60" s="28"/>
    </row>
    <row r="61" spans="1:12" ht="14.45" customHeight="1" x14ac:dyDescent="0.2">
      <c r="A61" s="28"/>
      <c r="B61" s="368"/>
      <c r="C61" s="369"/>
      <c r="D61" s="370"/>
      <c r="E61" s="434"/>
      <c r="F61" s="437"/>
      <c r="G61" s="437"/>
      <c r="H61" s="437"/>
      <c r="I61" s="437"/>
      <c r="J61" s="437"/>
      <c r="K61" s="438"/>
      <c r="L61" s="28"/>
    </row>
    <row r="62" spans="1:12" ht="14.45" customHeight="1" x14ac:dyDescent="0.2">
      <c r="A62" s="28"/>
      <c r="B62" s="365"/>
      <c r="C62" s="366"/>
      <c r="D62" s="367"/>
      <c r="E62" s="434" t="s">
        <v>108</v>
      </c>
      <c r="F62" s="435"/>
      <c r="G62" s="435"/>
      <c r="H62" s="435"/>
      <c r="I62" s="435"/>
      <c r="J62" s="435"/>
      <c r="K62" s="436"/>
      <c r="L62" s="28"/>
    </row>
    <row r="63" spans="1:12" ht="14.45" customHeight="1" x14ac:dyDescent="0.2">
      <c r="A63" s="28"/>
      <c r="B63" s="368"/>
      <c r="C63" s="369"/>
      <c r="D63" s="370"/>
      <c r="E63" s="434"/>
      <c r="F63" s="437"/>
      <c r="G63" s="437"/>
      <c r="H63" s="437"/>
      <c r="I63" s="437"/>
      <c r="J63" s="437"/>
      <c r="K63" s="438"/>
      <c r="L63" s="28"/>
    </row>
    <row r="64" spans="1:12" ht="14.45" customHeight="1" x14ac:dyDescent="0.2">
      <c r="A64" s="28"/>
      <c r="B64" s="365"/>
      <c r="C64" s="366"/>
      <c r="D64" s="367"/>
      <c r="E64" s="434" t="s">
        <v>108</v>
      </c>
      <c r="F64" s="435"/>
      <c r="G64" s="435"/>
      <c r="H64" s="435"/>
      <c r="I64" s="435"/>
      <c r="J64" s="435"/>
      <c r="K64" s="436"/>
      <c r="L64" s="28"/>
    </row>
    <row r="65" spans="1:12" ht="14.45" customHeight="1" x14ac:dyDescent="0.2">
      <c r="A65" s="28"/>
      <c r="B65" s="368"/>
      <c r="C65" s="369"/>
      <c r="D65" s="370"/>
      <c r="E65" s="434"/>
      <c r="F65" s="437"/>
      <c r="G65" s="437"/>
      <c r="H65" s="437"/>
      <c r="I65" s="437"/>
      <c r="J65" s="437"/>
      <c r="K65" s="438"/>
      <c r="L65" s="28"/>
    </row>
    <row r="66" spans="1:12" ht="14.45" customHeight="1" x14ac:dyDescent="0.2">
      <c r="A66" s="28"/>
      <c r="B66" s="365"/>
      <c r="C66" s="366"/>
      <c r="D66" s="367"/>
      <c r="E66" s="434" t="s">
        <v>108</v>
      </c>
      <c r="F66" s="435"/>
      <c r="G66" s="435"/>
      <c r="H66" s="435"/>
      <c r="I66" s="435"/>
      <c r="J66" s="435"/>
      <c r="K66" s="436"/>
      <c r="L66" s="28"/>
    </row>
    <row r="67" spans="1:12" ht="14.45" customHeight="1" x14ac:dyDescent="0.2">
      <c r="A67" s="28"/>
      <c r="B67" s="368"/>
      <c r="C67" s="369"/>
      <c r="D67" s="370"/>
      <c r="E67" s="434"/>
      <c r="F67" s="437"/>
      <c r="G67" s="437"/>
      <c r="H67" s="437"/>
      <c r="I67" s="437"/>
      <c r="J67" s="437"/>
      <c r="K67" s="438"/>
      <c r="L67" s="28"/>
    </row>
    <row r="68" spans="1:12" ht="14.45" customHeight="1" x14ac:dyDescent="0.2">
      <c r="A68" s="28"/>
      <c r="B68" s="365"/>
      <c r="C68" s="366"/>
      <c r="D68" s="367"/>
      <c r="E68" s="434" t="s">
        <v>108</v>
      </c>
      <c r="F68" s="435"/>
      <c r="G68" s="435"/>
      <c r="H68" s="435"/>
      <c r="I68" s="435"/>
      <c r="J68" s="435"/>
      <c r="K68" s="436"/>
      <c r="L68" s="28"/>
    </row>
    <row r="69" spans="1:12" ht="14.45" customHeight="1" x14ac:dyDescent="0.2">
      <c r="A69" s="28"/>
      <c r="B69" s="368"/>
      <c r="C69" s="369"/>
      <c r="D69" s="370"/>
      <c r="E69" s="434"/>
      <c r="F69" s="437"/>
      <c r="G69" s="437"/>
      <c r="H69" s="437"/>
      <c r="I69" s="437"/>
      <c r="J69" s="437"/>
      <c r="K69" s="438"/>
      <c r="L69" s="28"/>
    </row>
    <row r="70" spans="1:12" ht="14.45" customHeight="1" x14ac:dyDescent="0.2">
      <c r="A70" s="28"/>
      <c r="B70" s="365"/>
      <c r="C70" s="366"/>
      <c r="D70" s="367"/>
      <c r="E70" s="434" t="s">
        <v>108</v>
      </c>
      <c r="F70" s="435"/>
      <c r="G70" s="435"/>
      <c r="H70" s="435"/>
      <c r="I70" s="435"/>
      <c r="J70" s="435"/>
      <c r="K70" s="436"/>
      <c r="L70" s="28"/>
    </row>
    <row r="71" spans="1:12" ht="14.45" customHeight="1" x14ac:dyDescent="0.2">
      <c r="A71" s="28"/>
      <c r="B71" s="368"/>
      <c r="C71" s="369"/>
      <c r="D71" s="370"/>
      <c r="E71" s="434"/>
      <c r="F71" s="437"/>
      <c r="G71" s="437"/>
      <c r="H71" s="437"/>
      <c r="I71" s="437"/>
      <c r="J71" s="437"/>
      <c r="K71" s="438"/>
      <c r="L71" s="28"/>
    </row>
    <row r="72" spans="1:12" hidden="1" x14ac:dyDescent="0.2">
      <c r="A72" s="28"/>
      <c r="B72" s="29"/>
      <c r="C72" s="30"/>
      <c r="D72" s="30"/>
      <c r="E72" s="30"/>
      <c r="F72" s="30"/>
      <c r="G72" s="30"/>
      <c r="H72" s="30"/>
      <c r="I72" s="30"/>
      <c r="J72" s="30"/>
      <c r="K72" s="30"/>
      <c r="L72" s="28"/>
    </row>
    <row r="73" spans="1:12" hidden="1" x14ac:dyDescent="0.2"/>
    <row r="74" spans="1:12" hidden="1" x14ac:dyDescent="0.2"/>
    <row r="75" spans="1:12" hidden="1" x14ac:dyDescent="0.2"/>
    <row r="76" spans="1:12" hidden="1" x14ac:dyDescent="0.2"/>
    <row r="77" spans="1:12" ht="12.75" hidden="1" customHeight="1" x14ac:dyDescent="0.2"/>
    <row r="78" spans="1:12" hidden="1" x14ac:dyDescent="0.2"/>
    <row r="79" spans="1:12" hidden="1" x14ac:dyDescent="0.2"/>
    <row r="80" spans="1:12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</sheetData>
  <sheetProtection password="BD53" sheet="1" objects="1" scenarios="1"/>
  <customSheetViews>
    <customSheetView guid="{50494D46-58B3-4AC4-A527-419C8BBDFD54}" scale="85" showPageBreaks="1" showGridLines="0" fitToPage="1" printArea="1" hiddenRows="1" hiddenColumns="1" showRuler="0" topLeftCell="A10">
      <selection activeCell="H4" sqref="H4"/>
      <pageMargins left="0" right="0" top="0" bottom="0" header="0.15748031496062992" footer="0"/>
      <printOptions horizontalCentered="1" verticalCentered="1"/>
      <pageSetup scale="48" orientation="portrait" r:id="rId1"/>
      <headerFooter alignWithMargins="0">
        <oddHeader xml:space="preserve">&amp;C&amp;"Arial,Negrita"
</oddHeader>
      </headerFooter>
    </customSheetView>
  </customSheetViews>
  <mergeCells count="85">
    <mergeCell ref="E66:E67"/>
    <mergeCell ref="F66:K67"/>
    <mergeCell ref="K36:K37"/>
    <mergeCell ref="G35:K35"/>
    <mergeCell ref="F70:K71"/>
    <mergeCell ref="E68:E69"/>
    <mergeCell ref="E70:E71"/>
    <mergeCell ref="F58:K59"/>
    <mergeCell ref="F62:K63"/>
    <mergeCell ref="E58:E59"/>
    <mergeCell ref="E60:E61"/>
    <mergeCell ref="E62:E63"/>
    <mergeCell ref="E64:E65"/>
    <mergeCell ref="F64:K65"/>
    <mergeCell ref="F68:K69"/>
    <mergeCell ref="F60:K61"/>
    <mergeCell ref="B58:D59"/>
    <mergeCell ref="B37:F37"/>
    <mergeCell ref="B33:F33"/>
    <mergeCell ref="E54:F54"/>
    <mergeCell ref="C52:D53"/>
    <mergeCell ref="B52:B53"/>
    <mergeCell ref="B57:K57"/>
    <mergeCell ref="B41:F41"/>
    <mergeCell ref="B38:C38"/>
    <mergeCell ref="C44:D44"/>
    <mergeCell ref="F44:H46"/>
    <mergeCell ref="C45:D45"/>
    <mergeCell ref="C48:D48"/>
    <mergeCell ref="C51:D51"/>
    <mergeCell ref="B42:C42"/>
    <mergeCell ref="C46:D46"/>
    <mergeCell ref="F47:H47"/>
    <mergeCell ref="B22:C22"/>
    <mergeCell ref="K40:K41"/>
    <mergeCell ref="B23:F24"/>
    <mergeCell ref="E55:F55"/>
    <mergeCell ref="B35:F36"/>
    <mergeCell ref="B39:F40"/>
    <mergeCell ref="B34:C34"/>
    <mergeCell ref="C47:D47"/>
    <mergeCell ref="B30:C30"/>
    <mergeCell ref="K32:K33"/>
    <mergeCell ref="G39:K39"/>
    <mergeCell ref="G31:K31"/>
    <mergeCell ref="G23:K23"/>
    <mergeCell ref="K24:K25"/>
    <mergeCell ref="G27:K27"/>
    <mergeCell ref="J50:K50"/>
    <mergeCell ref="F48:H49"/>
    <mergeCell ref="C49:D49"/>
    <mergeCell ref="C50:D50"/>
    <mergeCell ref="F50:H50"/>
    <mergeCell ref="K20:K21"/>
    <mergeCell ref="B18:C18"/>
    <mergeCell ref="B31:F32"/>
    <mergeCell ref="G19:K19"/>
    <mergeCell ref="B19:F20"/>
    <mergeCell ref="K28:K29"/>
    <mergeCell ref="B29:F29"/>
    <mergeCell ref="B25:F25"/>
    <mergeCell ref="B26:C26"/>
    <mergeCell ref="B27:F28"/>
    <mergeCell ref="G8:K8"/>
    <mergeCell ref="B15:F16"/>
    <mergeCell ref="K16:K17"/>
    <mergeCell ref="B4:K4"/>
    <mergeCell ref="B21:F21"/>
    <mergeCell ref="G15:K15"/>
    <mergeCell ref="B12:K12"/>
    <mergeCell ref="B13:K13"/>
    <mergeCell ref="B6:E6"/>
    <mergeCell ref="B8:E8"/>
    <mergeCell ref="B17:F17"/>
    <mergeCell ref="B7:E7"/>
    <mergeCell ref="B9:E9"/>
    <mergeCell ref="G9:K9"/>
    <mergeCell ref="B10:K10"/>
    <mergeCell ref="B11:K11"/>
    <mergeCell ref="B66:D67"/>
    <mergeCell ref="B60:D61"/>
    <mergeCell ref="B62:D63"/>
    <mergeCell ref="B68:D69"/>
    <mergeCell ref="B70:D71"/>
    <mergeCell ref="B64:D65"/>
  </mergeCells>
  <phoneticPr fontId="0" type="noConversion"/>
  <dataValidations xWindow="257" yWindow="580" count="25">
    <dataValidation type="textLength" operator="equal" allowBlank="1" showInputMessage="1" showErrorMessage="1" error="ANOTAR A EL R.F.C. A 13 POSICIONES DEL EVALUADOR CON MAYUSCULAS." sqref="E54:F54 L6">
      <formula1>13</formula1>
    </dataValidation>
    <dataValidation type="textLength" operator="equal" allowBlank="1" showInputMessage="1" showErrorMessage="1" error="ANOTAR A 18 POSICIONES EL C.U.R.P. DEL EVALUADOR CON MAYUSCULAS." sqref="H54:I54 L9">
      <formula1>18</formula1>
    </dataValidation>
    <dataValidation type="whole" allowBlank="1" showInputMessage="1" showErrorMessage="1" prompt="Anote en numero, la ponderación._x000a__x000a_La suma de las ponderaciones de las Metas utilizadas, deberá ser 100." sqref="F42 F38 F18 F34 F22 F30 F26">
      <formula1>1</formula1>
      <formula2>100</formula2>
    </dataValidation>
    <dataValidation type="list" allowBlank="1" showInputMessage="1" showErrorMessage="1" prompt="Elige de la Lista que se presenta" sqref="C43">
      <formula1>$C$57:$C$67</formula1>
    </dataValidation>
    <dataValidation type="list" allowBlank="1" showInputMessage="1" showErrorMessage="1" prompt="Anota _x000a_" sqref="E43">
      <formula1>$D$80</formula1>
    </dataValidation>
    <dataValidation type="textLength" operator="equal" allowBlank="1" showInputMessage="1" showErrorMessage="1" error="ANOTAR A EL R.F.C. A 13 POSICIONES DEL EVALUADO CON MAYUSCULAS." sqref="G6">
      <formula1>13</formula1>
    </dataValidation>
    <dataValidation type="textLength" operator="equal" allowBlank="1" showInputMessage="1" showErrorMessage="1" error="ANOTAR A 18 POSICIONES AL C.U.R.P. DEL EVALUADO CON MAYUSCULAS" sqref="I6">
      <formula1>18</formula1>
    </dataValidation>
    <dataValidation operator="equal" allowBlank="1" showInputMessage="1" showErrorMessage="1" prompt="INGRESAR EL NUMERO DE RUSP, SIN CEROS AL INICIO_x000a_" sqref="K6"/>
    <dataValidation type="list" errorStyle="information" allowBlank="1" showInputMessage="1" showErrorMessage="1" error="ANOTE EL NOMBRE" prompt="DESCRIBA Y ESPECÍFIQUE,EN SU CASO, EL TIPO DE ACCIÓN CORRECTIVA O DE MEJORA DEL DESEMPEÑO QUE CONSIDERE NECESARIO O ADECUADO._x000a_ESTAS ACCIONES PUEDEN INCLUIR:" sqref="B58:D71">
      <formula1>"APRENDIZAJE DE HABILIDADES O CONOCIMIENTOS ESPECIFICOS,ASESORIA PERSONALIZADA,FACULTAMIENTO,SEGUIMIENTO ESPECIAL,OTROS"</formula1>
    </dataValidation>
    <dataValidation type="custom" allowBlank="1" showInputMessage="1" showErrorMessage="1" error="Elije una sola opción en los parámetros de evaluación" sqref="G18:J18">
      <formula1>COUNTIF($G$18:$K$18,G18)=1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18">
      <formula1>COUNTIF($G$18:$K$18,K18)=1</formula1>
    </dataValidation>
    <dataValidation type="list" errorStyle="information" allowBlank="1" showInputMessage="1" showErrorMessage="1" error="ANOTE LA UNIDAD DE MEDIDA UTILIZADA." prompt="Elija de la lista que se presenta o anote el que utilizará_x000a_" sqref="D18 D42 D34 D38 D22 D26 D30">
      <formula1>"CALIDAD,CANTIDAD,CANTIDAD-CALIDAD,CANTIDAD-COSTO,CANTIDAD-TIEMPO,COSTO,COSTO-CALIDAD,TIEMPO,TIEMPO-CALIDAD,TIEMPO-COSTO"</formula1>
    </dataValidation>
    <dataValidation allowBlank="1" showInputMessage="1" showErrorMessage="1" sqref="G40:J40"/>
    <dataValidation type="custom" allowBlank="1" showInputMessage="1" showErrorMessage="1" error="Elije una sola opción en los parámetros de evaluación" sqref="G22:J22">
      <formula1>COUNTIF($G$22:$K$22,G22)=1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22">
      <formula1>COUNTIF($G$22:$K$22,K22)=1</formula1>
    </dataValidation>
    <dataValidation type="custom" allowBlank="1" showInputMessage="1" showErrorMessage="1" error="Elije una sola opción en los parámetros de evaluación" sqref="G34:J34">
      <formula1>COUNTIF($G$34:$K$34,G34)=1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34">
      <formula1>COUNTIF($G$34:$K$34,K34)=1</formula1>
    </dataValidation>
    <dataValidation type="custom" allowBlank="1" showInputMessage="1" showErrorMessage="1" error="Elije una sola opción en los parámetros de evaluación" sqref="G38:J38">
      <formula1>COUNTIF($G$38:$K$38,G38)=1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38">
      <formula1>COUNTIF($G$38:$K$38,K38)=1</formula1>
    </dataValidation>
    <dataValidation type="custom" allowBlank="1" showInputMessage="1" showErrorMessage="1" error="Elije una sola opción en los parámetros de evaluación" sqref="G42:J42">
      <formula1>COUNTIF($G$42:$K$42,G42)=1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42">
      <formula1>COUNTIF($G$42:$K$42,K42)=1</formula1>
    </dataValidation>
    <dataValidation type="custom" allowBlank="1" showInputMessage="1" showErrorMessage="1" error="Elije una sola opción en los parámetros de evaluación" sqref="G26:K26">
      <formula1>COUNTIF($G$26:$K$26,G26)=1</formula1>
    </dataValidation>
    <dataValidation type="custom" allowBlank="1" showInputMessage="1" showErrorMessage="1" error="Elije una sola opción en los parámetros de evaluación" sqref="G30:J30">
      <formula1>COUNTIF($G$30:$K$30,G30)=1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K30">
      <formula1>COUNTIF($G$30:$K$30,K30)=1</formula1>
    </dataValidation>
    <dataValidation type="list" allowBlank="1" showInputMessage="1" showErrorMessage="1" sqref="B8:E8">
      <formula1>"ENLACE DE 1° AÑO"</formula1>
    </dataValidation>
  </dataValidations>
  <printOptions horizontalCentered="1" verticalCentered="1"/>
  <pageMargins left="0" right="0" top="0" bottom="0" header="0" footer="0"/>
  <pageSetup scale="38" orientation="portrait" r:id="rId2"/>
  <headerFooter alignWithMargins="0">
    <oddHeader xml:space="preserve">&amp;C&amp;"Arial,Negrita"
</oddHead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indexed="44"/>
    <pageSetUpPr fitToPage="1"/>
  </sheetPr>
  <dimension ref="A1:IU76"/>
  <sheetViews>
    <sheetView showGridLines="0" zoomScale="88" zoomScaleNormal="88" zoomScaleSheetLayoutView="50" workbookViewId="0"/>
  </sheetViews>
  <sheetFormatPr baseColWidth="10" defaultColWidth="0" defaultRowHeight="12.75" zeroHeight="1" x14ac:dyDescent="0.2"/>
  <cols>
    <col min="1" max="1" width="1.7109375" customWidth="1"/>
    <col min="2" max="2" width="25.7109375" customWidth="1"/>
    <col min="3" max="3" width="22" customWidth="1"/>
    <col min="4" max="4" width="26.28515625" customWidth="1"/>
    <col min="5" max="5" width="16.42578125" customWidth="1"/>
    <col min="6" max="6" width="17.7109375" customWidth="1"/>
    <col min="7" max="7" width="20.5703125" customWidth="1"/>
    <col min="8" max="8" width="11.42578125" customWidth="1"/>
    <col min="9" max="9" width="13.42578125" customWidth="1"/>
    <col min="10" max="10" width="1.7109375" customWidth="1"/>
    <col min="11" max="11" width="12.5703125" hidden="1" customWidth="1"/>
    <col min="12" max="12" width="14" hidden="1" customWidth="1"/>
    <col min="13" max="13" width="16.140625" hidden="1" customWidth="1"/>
    <col min="14" max="14" width="7.140625" hidden="1" customWidth="1"/>
    <col min="15" max="15" width="5.5703125" hidden="1" customWidth="1"/>
    <col min="16" max="16" width="4.140625" hidden="1" customWidth="1"/>
    <col min="17" max="17" width="29.7109375" hidden="1" customWidth="1"/>
    <col min="18" max="19" width="29.140625" hidden="1" customWidth="1"/>
    <col min="20" max="255" width="11.42578125" hidden="1" customWidth="1"/>
    <col min="256" max="16384" width="9.42578125" hidden="1"/>
  </cols>
  <sheetData>
    <row r="1" spans="1:10" s="351" customFormat="1" ht="3" customHeight="1" x14ac:dyDescent="0.2"/>
    <row r="2" spans="1:10" s="351" customFormat="1" ht="55.5" customHeight="1" x14ac:dyDescent="0.2"/>
    <row r="3" spans="1:10" ht="3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7.25" customHeight="1" x14ac:dyDescent="0.2">
      <c r="A4" s="18"/>
      <c r="B4" s="771" t="s">
        <v>45</v>
      </c>
      <c r="C4" s="772"/>
      <c r="D4" s="772"/>
      <c r="E4" s="772"/>
      <c r="F4" s="772"/>
      <c r="G4" s="772"/>
      <c r="H4" s="772"/>
      <c r="I4" s="773"/>
      <c r="J4" s="18"/>
    </row>
    <row r="5" spans="1:10" ht="3" customHeight="1" x14ac:dyDescent="0.2">
      <c r="A5" s="18"/>
      <c r="B5" s="34"/>
      <c r="C5" s="34"/>
      <c r="D5" s="34"/>
      <c r="E5" s="34"/>
      <c r="F5" s="34"/>
      <c r="G5" s="34"/>
      <c r="H5" s="34"/>
      <c r="I5" s="34"/>
      <c r="J5" s="18"/>
    </row>
    <row r="6" spans="1:10" ht="24" customHeight="1" x14ac:dyDescent="0.2">
      <c r="A6" s="18"/>
      <c r="B6" s="464">
        <f>VCIFM!B6</f>
        <v>0</v>
      </c>
      <c r="C6" s="453"/>
      <c r="D6" s="453"/>
      <c r="E6" s="453"/>
      <c r="F6" s="453"/>
      <c r="G6" s="453"/>
      <c r="H6" s="453"/>
      <c r="I6" s="454"/>
      <c r="J6" s="18"/>
    </row>
    <row r="7" spans="1:10" ht="9.75" customHeight="1" x14ac:dyDescent="0.2">
      <c r="A7" s="18"/>
      <c r="B7" s="775" t="str">
        <f>VCIFM!B7</f>
        <v>NOMBRE DEL EVALUADO</v>
      </c>
      <c r="C7" s="776"/>
      <c r="D7" s="776"/>
      <c r="E7" s="776"/>
      <c r="F7" s="776"/>
      <c r="G7" s="776"/>
      <c r="H7" s="776"/>
      <c r="I7" s="777"/>
      <c r="J7" s="18"/>
    </row>
    <row r="8" spans="1:10" ht="24" customHeight="1" x14ac:dyDescent="0.2">
      <c r="A8" s="18"/>
      <c r="B8" s="451">
        <f>VCIFM!B8</f>
        <v>0</v>
      </c>
      <c r="C8" s="452"/>
      <c r="D8" s="452"/>
      <c r="E8" s="452"/>
      <c r="F8" s="452"/>
      <c r="G8" s="452"/>
      <c r="H8" s="452"/>
      <c r="I8" s="463"/>
      <c r="J8" s="18"/>
    </row>
    <row r="9" spans="1:10" ht="9.75" customHeight="1" x14ac:dyDescent="0.2">
      <c r="A9" s="18"/>
      <c r="B9" s="775" t="str">
        <f>VCIFM!B9</f>
        <v>DENOMINACIÓN DEL PUESTO</v>
      </c>
      <c r="C9" s="776"/>
      <c r="D9" s="776"/>
      <c r="E9" s="776"/>
      <c r="F9" s="776"/>
      <c r="G9" s="776"/>
      <c r="H9" s="776"/>
      <c r="I9" s="777"/>
      <c r="J9" s="18"/>
    </row>
    <row r="10" spans="1:10" ht="24" customHeight="1" x14ac:dyDescent="0.2">
      <c r="A10" s="18"/>
      <c r="B10" s="306">
        <f>VCIFM!G6</f>
        <v>0</v>
      </c>
      <c r="C10" s="108"/>
      <c r="D10" s="453">
        <f>VCIFM!I6</f>
        <v>0</v>
      </c>
      <c r="E10" s="453"/>
      <c r="F10" s="109"/>
      <c r="G10" s="778">
        <f>VCIFM!K6</f>
        <v>0</v>
      </c>
      <c r="H10" s="778"/>
      <c r="I10" s="779"/>
      <c r="J10" s="18"/>
    </row>
    <row r="11" spans="1:10" ht="9.75" customHeight="1" x14ac:dyDescent="0.2">
      <c r="A11" s="18"/>
      <c r="B11" s="110" t="str">
        <f>VCIFM!G7</f>
        <v xml:space="preserve">RFC </v>
      </c>
      <c r="C11" s="111"/>
      <c r="D11" s="776" t="str">
        <f>VCIFM!I7</f>
        <v xml:space="preserve">CURP  </v>
      </c>
      <c r="E11" s="776"/>
      <c r="F11" s="111"/>
      <c r="G11" s="783" t="str">
        <f>VCIFM!K7</f>
        <v>RUSP</v>
      </c>
      <c r="H11" s="783"/>
      <c r="I11" s="784"/>
      <c r="J11" s="18"/>
    </row>
    <row r="12" spans="1:10" ht="24" customHeight="1" x14ac:dyDescent="0.2">
      <c r="A12" s="18"/>
      <c r="B12" s="451">
        <f>VCIFM!G8</f>
        <v>0</v>
      </c>
      <c r="C12" s="452"/>
      <c r="D12" s="452"/>
      <c r="E12" s="452"/>
      <c r="F12" s="452"/>
      <c r="G12" s="452"/>
      <c r="H12" s="452"/>
      <c r="I12" s="463"/>
      <c r="J12" s="18"/>
    </row>
    <row r="13" spans="1:10" ht="9.75" customHeight="1" x14ac:dyDescent="0.2">
      <c r="A13" s="18"/>
      <c r="B13" s="785" t="str">
        <f>VCIFM!G9</f>
        <v>NOMBRE DE LA DEPENDENCIA U ÓRGANO ADMINISTRATIVO DESCONCENTRADO</v>
      </c>
      <c r="C13" s="786"/>
      <c r="D13" s="786"/>
      <c r="E13" s="786"/>
      <c r="F13" s="786"/>
      <c r="G13" s="786"/>
      <c r="H13" s="786"/>
      <c r="I13" s="787"/>
      <c r="J13" s="18"/>
    </row>
    <row r="14" spans="1:10" ht="24" customHeight="1" x14ac:dyDescent="0.2">
      <c r="A14" s="18"/>
      <c r="B14" s="451">
        <f>VCIFM!B10</f>
        <v>0</v>
      </c>
      <c r="C14" s="452"/>
      <c r="D14" s="452"/>
      <c r="E14" s="452"/>
      <c r="F14" s="452"/>
      <c r="G14" s="452"/>
      <c r="H14" s="452"/>
      <c r="I14" s="463"/>
      <c r="J14" s="18"/>
    </row>
    <row r="15" spans="1:10" ht="9.75" customHeight="1" x14ac:dyDescent="0.2">
      <c r="A15" s="18"/>
      <c r="B15" s="766" t="str">
        <f>VCIFM!B11</f>
        <v>CLAVE Y NOMBRE DE LA UNIDAD ADMINISTRATIVA RESPONSABLE</v>
      </c>
      <c r="C15" s="767"/>
      <c r="D15" s="767"/>
      <c r="E15" s="767"/>
      <c r="F15" s="767"/>
      <c r="G15" s="767"/>
      <c r="H15" s="767"/>
      <c r="I15" s="768"/>
      <c r="J15" s="18"/>
    </row>
    <row r="16" spans="1:10" ht="2.4500000000000002" customHeight="1" x14ac:dyDescent="0.2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15" customHeight="1" x14ac:dyDescent="0.2">
      <c r="A17" s="18"/>
      <c r="B17" s="382" t="s">
        <v>253</v>
      </c>
      <c r="C17" s="383"/>
      <c r="D17" s="383"/>
      <c r="E17" s="383"/>
      <c r="F17" s="383"/>
      <c r="G17" s="383"/>
      <c r="H17" s="383"/>
      <c r="I17" s="384"/>
      <c r="J17" s="18"/>
    </row>
    <row r="18" spans="1:10" ht="3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x14ac:dyDescent="0.2">
      <c r="A19" s="18"/>
      <c r="B19" s="112"/>
      <c r="C19" s="113"/>
      <c r="D19" s="113"/>
      <c r="E19" s="113"/>
      <c r="F19" s="113"/>
      <c r="G19" s="113"/>
      <c r="H19" s="801" t="s">
        <v>27</v>
      </c>
      <c r="I19" s="707"/>
      <c r="J19" s="18"/>
    </row>
    <row r="20" spans="1:10" ht="45" customHeight="1" x14ac:dyDescent="0.2">
      <c r="A20" s="76"/>
      <c r="B20" s="325"/>
      <c r="C20" s="324" t="s">
        <v>189</v>
      </c>
      <c r="D20" s="324"/>
      <c r="E20" s="105"/>
      <c r="F20" s="105"/>
      <c r="G20" s="321">
        <f>'tablas de calculo'!AL14</f>
        <v>0</v>
      </c>
      <c r="H20" s="774" t="str">
        <f>'tablas de calculo'!AO13</f>
        <v/>
      </c>
      <c r="I20" s="764"/>
      <c r="J20" s="18"/>
    </row>
    <row r="21" spans="1:10" ht="13.5" customHeight="1" x14ac:dyDescent="0.25">
      <c r="A21" s="18"/>
      <c r="B21" s="325"/>
      <c r="C21" s="326"/>
      <c r="D21" s="114"/>
      <c r="E21" s="115"/>
      <c r="F21" s="330"/>
      <c r="G21" s="330"/>
      <c r="H21" s="105"/>
      <c r="I21" s="117"/>
      <c r="J21" s="18"/>
    </row>
    <row r="22" spans="1:10" ht="32.25" customHeight="1" x14ac:dyDescent="0.2">
      <c r="A22" s="18"/>
      <c r="B22" s="325"/>
      <c r="C22" s="456" t="s">
        <v>249</v>
      </c>
      <c r="D22" s="456"/>
      <c r="E22" s="321" t="str">
        <f>'tablas de calculo'!AV4</f>
        <v>Verifica el 3° requisito</v>
      </c>
      <c r="F22" s="762"/>
      <c r="G22" s="762"/>
      <c r="H22" s="105"/>
      <c r="I22" s="117"/>
      <c r="J22" s="18"/>
    </row>
    <row r="23" spans="1:10" ht="24.75" customHeight="1" x14ac:dyDescent="0.2">
      <c r="A23" s="18"/>
      <c r="B23" s="118"/>
      <c r="C23" s="119"/>
      <c r="D23" s="105"/>
      <c r="E23" s="105"/>
      <c r="F23" s="120"/>
      <c r="G23" s="121"/>
      <c r="H23" s="105"/>
      <c r="I23" s="117"/>
      <c r="J23" s="18"/>
    </row>
    <row r="24" spans="1:10" ht="45" customHeight="1" x14ac:dyDescent="0.2">
      <c r="A24" s="18"/>
      <c r="B24" s="325"/>
      <c r="C24" s="761" t="s">
        <v>190</v>
      </c>
      <c r="D24" s="761"/>
      <c r="E24" s="761"/>
      <c r="F24" s="761"/>
      <c r="G24" s="321" t="str">
        <f>'tablas de calculo'!AL18</f>
        <v>Revisa las ponderaciones</v>
      </c>
      <c r="H24" s="763" t="str">
        <f>'tablas de calculo'!AO17</f>
        <v>Aplique la evaluación</v>
      </c>
      <c r="I24" s="764"/>
      <c r="J24" s="18"/>
    </row>
    <row r="25" spans="1:10" ht="30" customHeight="1" x14ac:dyDescent="0.2">
      <c r="A25" s="18"/>
      <c r="B25" s="301"/>
      <c r="C25" s="302"/>
      <c r="D25" s="328"/>
      <c r="E25" s="122"/>
      <c r="F25" s="123"/>
      <c r="G25" s="124"/>
      <c r="H25" s="125"/>
      <c r="I25" s="126"/>
      <c r="J25" s="18"/>
    </row>
    <row r="26" spans="1:10" ht="45" customHeight="1" x14ac:dyDescent="0.2">
      <c r="A26" s="18"/>
      <c r="B26" s="301"/>
      <c r="C26" s="761" t="s">
        <v>191</v>
      </c>
      <c r="D26" s="761"/>
      <c r="E26" s="761"/>
      <c r="F26" s="761"/>
      <c r="G26" s="321">
        <f>'tablas de calculo'!AP2</f>
        <v>0</v>
      </c>
      <c r="H26" s="763" t="str">
        <f>'tablas de calculo'!AP3</f>
        <v>Aplique la Evaluación</v>
      </c>
      <c r="I26" s="764"/>
      <c r="J26" s="18"/>
    </row>
    <row r="27" spans="1:10" ht="17.25" customHeight="1" x14ac:dyDescent="0.2">
      <c r="A27" s="18"/>
      <c r="B27" s="127"/>
      <c r="C27" s="105"/>
      <c r="D27" s="105"/>
      <c r="E27" s="128"/>
      <c r="F27" s="128"/>
      <c r="G27" s="128"/>
      <c r="H27" s="105"/>
      <c r="I27" s="117"/>
      <c r="J27" s="18"/>
    </row>
    <row r="28" spans="1:10" ht="30.75" customHeight="1" x14ac:dyDescent="0.2">
      <c r="A28" s="18"/>
      <c r="B28" s="301"/>
      <c r="C28" s="456" t="s">
        <v>244</v>
      </c>
      <c r="D28" s="456"/>
      <c r="E28" s="134">
        <f>'tablas de calculo'!AO5</f>
        <v>0</v>
      </c>
      <c r="F28" s="765"/>
      <c r="G28" s="765"/>
      <c r="H28" s="129"/>
      <c r="I28" s="117"/>
      <c r="J28" s="18"/>
    </row>
    <row r="29" spans="1:10" ht="18" customHeight="1" x14ac:dyDescent="0.25">
      <c r="A29" s="18"/>
      <c r="B29" s="127"/>
      <c r="C29" s="130"/>
      <c r="D29" s="330"/>
      <c r="E29" s="131"/>
      <c r="F29" s="132"/>
      <c r="G29" s="132"/>
      <c r="H29" s="129"/>
      <c r="I29" s="117"/>
      <c r="J29" s="18"/>
    </row>
    <row r="30" spans="1:10" ht="39" hidden="1" customHeight="1" x14ac:dyDescent="0.2">
      <c r="A30" s="18"/>
      <c r="B30" s="781" t="s">
        <v>199</v>
      </c>
      <c r="C30" s="782"/>
      <c r="D30" s="322">
        <f>'tablas de calculo'!AL8</f>
        <v>0</v>
      </c>
      <c r="E30" s="133"/>
      <c r="F30" s="780"/>
      <c r="G30" s="780"/>
      <c r="H30" s="129"/>
      <c r="I30" s="117"/>
      <c r="J30" s="18"/>
    </row>
    <row r="31" spans="1:10" ht="30.75" customHeight="1" x14ac:dyDescent="0.2">
      <c r="A31" s="18"/>
      <c r="B31" s="127"/>
      <c r="C31" s="456" t="s">
        <v>164</v>
      </c>
      <c r="D31" s="456"/>
      <c r="E31" s="134">
        <f>CAPACITACION!J18</f>
        <v>0</v>
      </c>
      <c r="F31" s="765"/>
      <c r="G31" s="765"/>
      <c r="H31" s="129"/>
      <c r="I31" s="117"/>
      <c r="J31" s="18"/>
    </row>
    <row r="32" spans="1:10" ht="30" customHeight="1" x14ac:dyDescent="0.2">
      <c r="A32" s="18"/>
      <c r="B32" s="305"/>
      <c r="C32" s="134"/>
      <c r="D32" s="134"/>
      <c r="E32" s="105"/>
      <c r="F32" s="105"/>
      <c r="G32" s="105"/>
      <c r="H32" s="769" t="s">
        <v>27</v>
      </c>
      <c r="I32" s="770"/>
      <c r="J32" s="18"/>
    </row>
    <row r="33" spans="1:10" ht="45" customHeight="1" x14ac:dyDescent="0.2">
      <c r="A33" s="18"/>
      <c r="B33" s="305"/>
      <c r="C33" s="134"/>
      <c r="D33" s="482" t="s">
        <v>213</v>
      </c>
      <c r="E33" s="482"/>
      <c r="F33" s="482"/>
      <c r="G33" s="136" t="e">
        <f>'tablas de calculo'!AP20</f>
        <v>#VALUE!</v>
      </c>
      <c r="H33" s="763" t="e">
        <f>'tablas de calculo'!AO20</f>
        <v>#VALUE!</v>
      </c>
      <c r="I33" s="764"/>
      <c r="J33" s="18"/>
    </row>
    <row r="34" spans="1:10" ht="17.25" customHeight="1" x14ac:dyDescent="0.2">
      <c r="A34" s="18"/>
      <c r="B34" s="329"/>
      <c r="C34" s="135"/>
      <c r="D34" s="135"/>
      <c r="E34" s="136"/>
      <c r="F34" s="136"/>
      <c r="G34" s="137"/>
      <c r="H34" s="320"/>
      <c r="I34" s="323"/>
      <c r="J34" s="18"/>
    </row>
    <row r="35" spans="1:10" ht="42" customHeight="1" x14ac:dyDescent="0.2">
      <c r="A35" s="18"/>
      <c r="B35" s="329"/>
      <c r="C35" s="456" t="s">
        <v>250</v>
      </c>
      <c r="D35" s="456"/>
      <c r="E35" s="321" t="str">
        <f>APOR.DEST.!K38</f>
        <v>Verifica el 1° requisito</v>
      </c>
      <c r="F35" s="302"/>
      <c r="G35" s="302"/>
      <c r="H35" s="105"/>
      <c r="I35" s="117"/>
      <c r="J35" s="18"/>
    </row>
    <row r="36" spans="1:10" ht="17.25" customHeight="1" x14ac:dyDescent="0.2">
      <c r="A36" s="18"/>
      <c r="B36" s="127"/>
      <c r="C36" s="105"/>
      <c r="D36" s="105"/>
      <c r="E36" s="105"/>
      <c r="F36" s="105"/>
      <c r="G36" s="105"/>
      <c r="H36" s="794" t="s">
        <v>165</v>
      </c>
      <c r="I36" s="795"/>
      <c r="J36" s="18"/>
    </row>
    <row r="37" spans="1:10" ht="45" customHeight="1" x14ac:dyDescent="0.2">
      <c r="A37" s="18"/>
      <c r="B37" s="127"/>
      <c r="C37" s="327"/>
      <c r="D37" s="482" t="s">
        <v>214</v>
      </c>
      <c r="E37" s="482"/>
      <c r="F37" s="482"/>
      <c r="G37" s="136" t="e">
        <f>'tablas de calculo'!AP24</f>
        <v>#VALUE!</v>
      </c>
      <c r="H37" s="774" t="e">
        <f>'tablas de calculo'!AO23</f>
        <v>#VALUE!</v>
      </c>
      <c r="I37" s="764"/>
      <c r="J37" s="18"/>
    </row>
    <row r="38" spans="1:10" ht="30.75" customHeight="1" x14ac:dyDescent="0.2">
      <c r="A38" s="18"/>
      <c r="B38" s="312"/>
      <c r="C38" s="313"/>
      <c r="D38" s="313"/>
      <c r="E38" s="313"/>
      <c r="F38" s="313"/>
      <c r="G38" s="313"/>
      <c r="H38" s="313"/>
      <c r="I38" s="314"/>
      <c r="J38" s="18"/>
    </row>
    <row r="39" spans="1:10" ht="2.25" customHeight="1" x14ac:dyDescent="0.2">
      <c r="A39" s="18"/>
      <c r="B39" s="18"/>
      <c r="C39" s="18"/>
      <c r="D39" s="18"/>
      <c r="E39" s="18"/>
      <c r="F39" s="18"/>
      <c r="G39" s="18"/>
      <c r="H39" s="18"/>
      <c r="I39" s="18"/>
      <c r="J39" s="18"/>
    </row>
    <row r="40" spans="1:10" x14ac:dyDescent="0.2">
      <c r="A40" s="18"/>
      <c r="B40" s="792" t="s">
        <v>92</v>
      </c>
      <c r="C40" s="793"/>
      <c r="D40" s="793"/>
      <c r="E40" s="793"/>
      <c r="F40" s="793"/>
      <c r="G40" s="793"/>
      <c r="H40" s="793"/>
      <c r="I40" s="750"/>
      <c r="J40" s="18"/>
    </row>
    <row r="41" spans="1:10" ht="2.25" customHeight="1" x14ac:dyDescent="0.2">
      <c r="A41" s="18"/>
      <c r="B41" s="18"/>
      <c r="C41" s="18"/>
      <c r="D41" s="18"/>
      <c r="E41" s="18"/>
      <c r="F41" s="18"/>
      <c r="G41" s="18"/>
      <c r="H41" s="18"/>
      <c r="I41" s="18"/>
      <c r="J41" s="18"/>
    </row>
    <row r="42" spans="1:10" ht="12.75" customHeight="1" x14ac:dyDescent="0.2">
      <c r="A42" s="18"/>
      <c r="B42" s="788"/>
      <c r="C42" s="789"/>
      <c r="D42" s="789"/>
      <c r="E42" s="789"/>
      <c r="F42" s="789"/>
      <c r="G42" s="789"/>
      <c r="H42" s="789"/>
      <c r="I42" s="790"/>
      <c r="J42" s="18"/>
    </row>
    <row r="43" spans="1:10" ht="12.75" customHeight="1" x14ac:dyDescent="0.2">
      <c r="A43" s="77"/>
      <c r="B43" s="788"/>
      <c r="C43" s="789"/>
      <c r="D43" s="789"/>
      <c r="E43" s="789"/>
      <c r="F43" s="789"/>
      <c r="G43" s="789"/>
      <c r="H43" s="789"/>
      <c r="I43" s="790"/>
      <c r="J43" s="18"/>
    </row>
    <row r="44" spans="1:10" ht="12.75" customHeight="1" x14ac:dyDescent="0.2">
      <c r="A44" s="77"/>
      <c r="B44" s="788"/>
      <c r="C44" s="789"/>
      <c r="D44" s="789"/>
      <c r="E44" s="789"/>
      <c r="F44" s="789"/>
      <c r="G44" s="789"/>
      <c r="H44" s="789"/>
      <c r="I44" s="790"/>
      <c r="J44" s="18"/>
    </row>
    <row r="45" spans="1:10" ht="12.75" customHeight="1" x14ac:dyDescent="0.2">
      <c r="A45" s="18"/>
      <c r="B45" s="788"/>
      <c r="C45" s="789"/>
      <c r="D45" s="789"/>
      <c r="E45" s="789"/>
      <c r="F45" s="789"/>
      <c r="G45" s="789"/>
      <c r="H45" s="789"/>
      <c r="I45" s="790"/>
      <c r="J45" s="18"/>
    </row>
    <row r="46" spans="1:10" ht="12.75" customHeight="1" x14ac:dyDescent="0.2">
      <c r="A46" s="18"/>
      <c r="B46" s="788"/>
      <c r="C46" s="789"/>
      <c r="D46" s="789"/>
      <c r="E46" s="789"/>
      <c r="F46" s="789"/>
      <c r="G46" s="789"/>
      <c r="H46" s="789"/>
      <c r="I46" s="790"/>
      <c r="J46" s="18"/>
    </row>
    <row r="47" spans="1:10" ht="12.75" customHeight="1" x14ac:dyDescent="0.2">
      <c r="A47" s="18"/>
      <c r="B47" s="788"/>
      <c r="C47" s="789"/>
      <c r="D47" s="789"/>
      <c r="E47" s="789"/>
      <c r="F47" s="789"/>
      <c r="G47" s="789"/>
      <c r="H47" s="789"/>
      <c r="I47" s="790"/>
      <c r="J47" s="18"/>
    </row>
    <row r="48" spans="1:10" ht="12.75" customHeight="1" x14ac:dyDescent="0.2">
      <c r="A48" s="18"/>
      <c r="B48" s="788"/>
      <c r="C48" s="789"/>
      <c r="D48" s="789"/>
      <c r="E48" s="789"/>
      <c r="F48" s="789"/>
      <c r="G48" s="789"/>
      <c r="H48" s="789"/>
      <c r="I48" s="790"/>
      <c r="J48" s="18"/>
    </row>
    <row r="49" spans="1:10" ht="12.75" customHeight="1" x14ac:dyDescent="0.2">
      <c r="A49" s="18"/>
      <c r="B49" s="297"/>
      <c r="C49" s="297"/>
      <c r="D49" s="297"/>
      <c r="E49" s="297"/>
      <c r="F49" s="297"/>
      <c r="G49" s="297"/>
      <c r="H49" s="297"/>
      <c r="I49" s="297"/>
      <c r="J49" s="18"/>
    </row>
    <row r="50" spans="1:10" ht="9.75" customHeight="1" x14ac:dyDescent="0.2">
      <c r="A50" s="18"/>
      <c r="B50" s="109"/>
      <c r="C50" s="109"/>
      <c r="D50" s="109"/>
      <c r="E50" s="109"/>
      <c r="F50" s="109"/>
      <c r="G50" s="109"/>
      <c r="H50" s="109"/>
      <c r="I50" s="109"/>
      <c r="J50" s="18"/>
    </row>
    <row r="51" spans="1:10" ht="16.5" customHeight="1" x14ac:dyDescent="0.2">
      <c r="A51" s="18"/>
      <c r="B51" s="791" t="str">
        <f>CONCATENATE(VCIFM!F48,"                                                                                                                                                               ",VCIFM!F44)</f>
        <v xml:space="preserve">                                                                                                                                                               </v>
      </c>
      <c r="C51" s="791"/>
      <c r="D51" s="791"/>
      <c r="E51" s="109"/>
      <c r="F51" s="109"/>
      <c r="G51" s="109"/>
      <c r="H51" s="109"/>
      <c r="I51" s="109"/>
      <c r="J51" s="18"/>
    </row>
    <row r="52" spans="1:10" ht="12.75" customHeight="1" x14ac:dyDescent="0.2">
      <c r="A52" s="18"/>
      <c r="B52" s="791"/>
      <c r="C52" s="791"/>
      <c r="D52" s="791"/>
      <c r="E52" s="105"/>
      <c r="F52" s="796" t="str">
        <f>CONCATENATE(VCIFM!B6,"                                                             ",VCIFM!B8)</f>
        <v xml:space="preserve">                                                             </v>
      </c>
      <c r="G52" s="796"/>
      <c r="H52" s="796"/>
      <c r="I52" s="796"/>
      <c r="J52" s="18"/>
    </row>
    <row r="53" spans="1:10" ht="12.75" customHeight="1" x14ac:dyDescent="0.2">
      <c r="A53" s="18"/>
      <c r="B53" s="791"/>
      <c r="C53" s="791"/>
      <c r="D53" s="791"/>
      <c r="E53" s="138"/>
      <c r="F53" s="796"/>
      <c r="G53" s="796"/>
      <c r="H53" s="796"/>
      <c r="I53" s="796"/>
      <c r="J53" s="18"/>
    </row>
    <row r="54" spans="1:10" ht="12.75" customHeight="1" x14ac:dyDescent="0.2">
      <c r="A54" s="18"/>
      <c r="B54" s="452"/>
      <c r="C54" s="452"/>
      <c r="D54" s="452"/>
      <c r="E54" s="109"/>
      <c r="F54" s="452"/>
      <c r="G54" s="452"/>
      <c r="H54" s="452"/>
      <c r="I54" s="452"/>
      <c r="J54" s="18"/>
    </row>
    <row r="55" spans="1:10" ht="12.75" customHeight="1" x14ac:dyDescent="0.2">
      <c r="A55" s="18"/>
      <c r="B55" s="527" t="s">
        <v>197</v>
      </c>
      <c r="C55" s="527"/>
      <c r="D55" s="527"/>
      <c r="E55" s="109"/>
      <c r="F55" s="527" t="s">
        <v>228</v>
      </c>
      <c r="G55" s="527"/>
      <c r="H55" s="527"/>
      <c r="I55" s="527"/>
      <c r="J55" s="18"/>
    </row>
    <row r="56" spans="1:10" x14ac:dyDescent="0.2">
      <c r="A56" s="18"/>
      <c r="B56" s="109"/>
      <c r="C56" s="109"/>
      <c r="D56" s="109"/>
      <c r="E56" s="109"/>
      <c r="F56" s="109"/>
      <c r="G56" s="109"/>
      <c r="H56" s="109"/>
      <c r="I56" s="109"/>
      <c r="J56" s="18"/>
    </row>
    <row r="57" spans="1:10" ht="12" customHeight="1" x14ac:dyDescent="0.2">
      <c r="A57" s="18"/>
      <c r="B57" s="304">
        <f>VCIFM!E54</f>
        <v>0</v>
      </c>
      <c r="C57" s="139"/>
      <c r="D57" s="109"/>
      <c r="E57" s="109"/>
      <c r="F57" s="105"/>
      <c r="G57" s="105"/>
      <c r="H57" s="105"/>
      <c r="I57" s="105"/>
      <c r="J57" s="18"/>
    </row>
    <row r="58" spans="1:10" x14ac:dyDescent="0.2">
      <c r="A58" s="18"/>
      <c r="B58" s="309" t="s">
        <v>152</v>
      </c>
      <c r="C58" s="308"/>
      <c r="D58" s="109"/>
      <c r="E58" s="109"/>
      <c r="F58" s="797"/>
      <c r="G58" s="797"/>
      <c r="H58" s="797"/>
      <c r="I58" s="797"/>
      <c r="J58" s="18"/>
    </row>
    <row r="59" spans="1:10" ht="12" customHeight="1" x14ac:dyDescent="0.2">
      <c r="A59" s="18"/>
      <c r="B59" s="109"/>
      <c r="C59" s="139"/>
      <c r="D59" s="140"/>
      <c r="E59" s="140"/>
      <c r="F59" s="140"/>
      <c r="G59" s="526"/>
      <c r="H59" s="526"/>
      <c r="I59" s="109"/>
      <c r="J59" s="18"/>
    </row>
    <row r="60" spans="1:10" x14ac:dyDescent="0.2">
      <c r="A60" s="18"/>
      <c r="B60" s="304">
        <f>VCIFM!H54</f>
        <v>0</v>
      </c>
      <c r="C60" s="308"/>
      <c r="D60" s="109"/>
      <c r="E60" s="109"/>
      <c r="F60" s="109"/>
      <c r="G60" s="796"/>
      <c r="H60" s="796"/>
      <c r="I60" s="109"/>
      <c r="J60" s="18"/>
    </row>
    <row r="61" spans="1:10" x14ac:dyDescent="0.2">
      <c r="A61" s="18"/>
      <c r="B61" s="309" t="s">
        <v>153</v>
      </c>
      <c r="C61" s="109"/>
      <c r="D61" s="109"/>
      <c r="E61" s="109"/>
      <c r="F61" s="109"/>
      <c r="G61" s="526"/>
      <c r="H61" s="526"/>
      <c r="I61" s="109"/>
      <c r="J61" s="18"/>
    </row>
    <row r="62" spans="1:10" x14ac:dyDescent="0.2">
      <c r="A62" s="18"/>
      <c r="B62" s="109"/>
      <c r="C62" s="109"/>
      <c r="D62" s="791">
        <f>VCIFM!B12</f>
        <v>0</v>
      </c>
      <c r="E62" s="791"/>
      <c r="F62" s="791"/>
      <c r="G62" s="109"/>
      <c r="H62" s="109"/>
      <c r="I62" s="109"/>
      <c r="J62" s="18"/>
    </row>
    <row r="63" spans="1:10" x14ac:dyDescent="0.2">
      <c r="A63" s="18"/>
      <c r="B63" s="354">
        <f>APOR.DEST.!G5</f>
        <v>0</v>
      </c>
      <c r="C63" s="109"/>
      <c r="D63" s="452"/>
      <c r="E63" s="452"/>
      <c r="F63" s="452"/>
      <c r="G63" s="109"/>
      <c r="H63" s="109"/>
      <c r="I63" s="109"/>
      <c r="J63" s="18"/>
    </row>
    <row r="64" spans="1:10" x14ac:dyDescent="0.2">
      <c r="A64" s="18"/>
      <c r="B64" s="364" t="str">
        <f>APOR.DEST.!G6</f>
        <v>AÑO DE LA EVALUACIÓN</v>
      </c>
      <c r="C64" s="109"/>
      <c r="D64" s="527" t="s">
        <v>93</v>
      </c>
      <c r="E64" s="527"/>
      <c r="F64" s="527"/>
      <c r="G64" s="109"/>
      <c r="H64" s="109"/>
      <c r="I64" s="109"/>
      <c r="J64" s="18"/>
    </row>
    <row r="65" spans="1:10" x14ac:dyDescent="0.2">
      <c r="A65" s="18"/>
      <c r="B65" s="109"/>
      <c r="C65" s="109"/>
      <c r="D65" s="109"/>
      <c r="E65" s="109"/>
      <c r="F65" s="109"/>
      <c r="G65" s="109"/>
      <c r="H65" s="109"/>
      <c r="I65" s="109"/>
      <c r="J65" s="18"/>
    </row>
    <row r="66" spans="1:10" hidden="1" x14ac:dyDescent="0.2">
      <c r="A66" s="18"/>
      <c r="B66" s="109"/>
      <c r="C66" s="109"/>
      <c r="D66" s="109"/>
      <c r="E66" s="109"/>
      <c r="F66" s="109"/>
      <c r="G66" s="109"/>
      <c r="H66" s="109"/>
      <c r="I66" s="109"/>
      <c r="J66" s="18"/>
    </row>
    <row r="67" spans="1:10" hidden="1" x14ac:dyDescent="0.2">
      <c r="A67" s="18"/>
      <c r="B67" s="109"/>
      <c r="C67" s="109"/>
      <c r="D67" s="109"/>
      <c r="E67" s="109"/>
      <c r="F67" s="109"/>
      <c r="G67" s="109"/>
      <c r="H67" s="109"/>
      <c r="I67" s="109"/>
      <c r="J67" s="18"/>
    </row>
    <row r="68" spans="1:10" hidden="1" x14ac:dyDescent="0.2">
      <c r="A68" s="18"/>
      <c r="B68" s="109"/>
      <c r="C68" s="109"/>
      <c r="D68" s="109"/>
      <c r="E68" s="109"/>
      <c r="F68" s="109"/>
      <c r="G68" s="109"/>
      <c r="H68" s="109"/>
      <c r="I68" s="109"/>
      <c r="J68" s="18"/>
    </row>
    <row r="69" spans="1:10" hidden="1" x14ac:dyDescent="0.2">
      <c r="A69" s="18"/>
      <c r="B69" s="109"/>
      <c r="C69" s="109"/>
      <c r="D69" s="109"/>
      <c r="E69" s="109"/>
      <c r="F69" s="109"/>
      <c r="G69" s="109"/>
      <c r="H69" s="109"/>
      <c r="I69" s="109"/>
      <c r="J69" s="18"/>
    </row>
    <row r="70" spans="1:10" hidden="1" x14ac:dyDescent="0.2">
      <c r="A70" s="18"/>
      <c r="B70" s="109"/>
      <c r="C70" s="109"/>
      <c r="D70" s="109"/>
      <c r="E70" s="109"/>
      <c r="F70" s="109"/>
      <c r="G70" s="109"/>
      <c r="H70" s="109"/>
      <c r="I70" s="109"/>
      <c r="J70" s="18"/>
    </row>
    <row r="71" spans="1:10" hidden="1" x14ac:dyDescent="0.2">
      <c r="A71" s="18"/>
      <c r="B71" s="109"/>
      <c r="C71" s="109"/>
      <c r="D71" s="109"/>
      <c r="E71" s="109"/>
      <c r="F71" s="109"/>
      <c r="G71" s="109"/>
      <c r="H71" s="109"/>
      <c r="I71" s="109"/>
      <c r="J71" s="18"/>
    </row>
    <row r="72" spans="1:10" hidden="1" x14ac:dyDescent="0.2">
      <c r="A72" s="18"/>
      <c r="B72" s="109"/>
      <c r="C72" s="109"/>
      <c r="D72" s="109"/>
      <c r="E72" s="109"/>
      <c r="F72" s="109"/>
      <c r="G72" s="109"/>
      <c r="H72" s="109"/>
      <c r="I72" s="109"/>
      <c r="J72" s="18"/>
    </row>
    <row r="73" spans="1:10" hidden="1" x14ac:dyDescent="0.2">
      <c r="A73" s="18"/>
      <c r="B73" s="109"/>
      <c r="C73" s="109"/>
      <c r="D73" s="109"/>
      <c r="E73" s="109"/>
      <c r="F73" s="109"/>
      <c r="G73" s="109"/>
      <c r="H73" s="109"/>
      <c r="I73" s="109"/>
      <c r="J73" s="18"/>
    </row>
    <row r="74" spans="1:10" hidden="1" x14ac:dyDescent="0.2">
      <c r="A74" s="18"/>
      <c r="B74" s="109"/>
      <c r="C74" s="109"/>
      <c r="D74" s="109"/>
      <c r="E74" s="109"/>
      <c r="F74" s="109"/>
      <c r="G74" s="109"/>
      <c r="H74" s="109"/>
      <c r="I74" s="109"/>
      <c r="J74" s="18"/>
    </row>
    <row r="75" spans="1:10" x14ac:dyDescent="0.2">
      <c r="A75" s="18"/>
      <c r="B75" s="109"/>
      <c r="C75" s="109"/>
      <c r="D75" s="109"/>
      <c r="E75" s="109"/>
      <c r="F75" s="109"/>
      <c r="G75" s="109"/>
      <c r="H75" s="109"/>
      <c r="I75" s="109"/>
      <c r="J75" s="18"/>
    </row>
    <row r="76" spans="1:10" x14ac:dyDescent="0.2">
      <c r="A76" s="18"/>
      <c r="B76" s="109"/>
      <c r="C76" s="109"/>
      <c r="D76" s="109"/>
      <c r="E76" s="109"/>
      <c r="F76" s="109"/>
      <c r="G76" s="109"/>
      <c r="H76" s="109"/>
      <c r="I76" s="109"/>
      <c r="J76" s="18"/>
    </row>
  </sheetData>
  <sheetProtection password="BD53" sheet="1" objects="1" scenarios="1"/>
  <customSheetViews>
    <customSheetView guid="{50494D46-58B3-4AC4-A527-419C8BBDFD54}" scale="85" showGridLines="0" fitToPage="1" printArea="1" hiddenRows="1" hiddenColumns="1" showRuler="0">
      <pageMargins left="0.25" right="0.25" top="0.39370078740157483" bottom="0.35433070866141736" header="0.31496062992125984" footer="0.35433070866141736"/>
      <printOptions horizontalCentered="1"/>
      <pageSetup scale="72" orientation="portrait" r:id="rId1"/>
      <headerFooter alignWithMargins="0"/>
    </customSheetView>
  </customSheetViews>
  <mergeCells count="53">
    <mergeCell ref="F52:I54"/>
    <mergeCell ref="G61:H61"/>
    <mergeCell ref="G60:H60"/>
    <mergeCell ref="F58:I58"/>
    <mergeCell ref="B43:I43"/>
    <mergeCell ref="F55:I55"/>
    <mergeCell ref="B44:I44"/>
    <mergeCell ref="H19:I19"/>
    <mergeCell ref="D37:F37"/>
    <mergeCell ref="D64:F64"/>
    <mergeCell ref="B46:I46"/>
    <mergeCell ref="B47:I47"/>
    <mergeCell ref="B48:I48"/>
    <mergeCell ref="B55:D55"/>
    <mergeCell ref="G59:H59"/>
    <mergeCell ref="B51:D54"/>
    <mergeCell ref="D62:F63"/>
    <mergeCell ref="B45:I45"/>
    <mergeCell ref="H37:I37"/>
    <mergeCell ref="B42:I42"/>
    <mergeCell ref="B40:I40"/>
    <mergeCell ref="H36:I36"/>
    <mergeCell ref="C35:D35"/>
    <mergeCell ref="D11:E11"/>
    <mergeCell ref="G11:I11"/>
    <mergeCell ref="B12:I12"/>
    <mergeCell ref="B13:I13"/>
    <mergeCell ref="B14:I14"/>
    <mergeCell ref="B15:I15"/>
    <mergeCell ref="H32:I32"/>
    <mergeCell ref="B4:I4"/>
    <mergeCell ref="H20:I20"/>
    <mergeCell ref="B17:I17"/>
    <mergeCell ref="B6:I6"/>
    <mergeCell ref="B7:I7"/>
    <mergeCell ref="B8:I8"/>
    <mergeCell ref="B9:I9"/>
    <mergeCell ref="D10:E10"/>
    <mergeCell ref="G10:I10"/>
    <mergeCell ref="F31:G31"/>
    <mergeCell ref="F30:G30"/>
    <mergeCell ref="B30:C30"/>
    <mergeCell ref="C31:D31"/>
    <mergeCell ref="H24:I24"/>
    <mergeCell ref="C22:D22"/>
    <mergeCell ref="C24:F24"/>
    <mergeCell ref="F22:G22"/>
    <mergeCell ref="D33:F33"/>
    <mergeCell ref="H26:I26"/>
    <mergeCell ref="F28:G28"/>
    <mergeCell ref="H33:I33"/>
    <mergeCell ref="C26:F26"/>
    <mergeCell ref="C28:D28"/>
  </mergeCells>
  <phoneticPr fontId="16" type="noConversion"/>
  <dataValidations disablePrompts="1" count="1">
    <dataValidation type="textLength" operator="equal" allowBlank="1" showInputMessage="1" showErrorMessage="1" error="ANOTAR A 18 POSICIONES EL C.U.R.P. DEL EVALUADOR CON MAYUSCULAS." sqref="D59">
      <formula1>18</formula1>
    </dataValidation>
  </dataValidations>
  <printOptions horizontalCentered="1"/>
  <pageMargins left="0.23622047244094491" right="0.23622047244094491" top="0.39370078740157483" bottom="0.35433070866141736" header="0.31496062992125984" footer="0.35433070866141736"/>
  <pageSetup scale="67" orientation="portrait" r:id="rId2"/>
  <headerFooter alignWithMargins="0"/>
  <ignoredErrors>
    <ignoredError sqref="H26" evalError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IU62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customWidth="1"/>
    <col min="2" max="2" width="16.140625" customWidth="1"/>
    <col min="3" max="3" width="25.42578125" customWidth="1"/>
    <col min="4" max="4" width="13.42578125" customWidth="1"/>
    <col min="5" max="5" width="19.42578125" customWidth="1"/>
    <col min="6" max="6" width="16.140625" customWidth="1"/>
    <col min="7" max="7" width="13.7109375" customWidth="1"/>
    <col min="8" max="10" width="18" customWidth="1"/>
    <col min="11" max="11" width="16.140625" customWidth="1"/>
    <col min="12" max="12" width="1.7109375" customWidth="1"/>
    <col min="13" max="255" width="11.42578125" hidden="1" customWidth="1"/>
    <col min="256" max="16384" width="7.7109375" hidden="1"/>
  </cols>
  <sheetData>
    <row r="1" spans="1:12" s="348" customFormat="1" ht="54.75" customHeight="1" x14ac:dyDescent="0.2">
      <c r="A1" s="18"/>
      <c r="B1" s="141" t="s">
        <v>227</v>
      </c>
      <c r="C1" s="193"/>
      <c r="D1" s="193"/>
      <c r="E1" s="193"/>
      <c r="F1" s="193"/>
      <c r="G1" s="193"/>
      <c r="H1" s="193"/>
      <c r="I1" s="193"/>
      <c r="J1" s="193"/>
      <c r="K1" s="194"/>
      <c r="L1" s="18"/>
    </row>
    <row r="2" spans="1:12" s="348" customFormat="1" ht="3" customHeight="1" x14ac:dyDescent="0.2">
      <c r="A2" s="18"/>
      <c r="B2" s="32"/>
      <c r="C2" s="33"/>
      <c r="D2" s="33"/>
      <c r="E2" s="33"/>
      <c r="F2" s="33"/>
      <c r="G2" s="33"/>
      <c r="H2" s="33"/>
      <c r="I2" s="33"/>
      <c r="J2" s="33"/>
      <c r="K2" s="33"/>
      <c r="L2" s="18"/>
    </row>
    <row r="3" spans="1:12" s="348" customFormat="1" ht="20.25" customHeight="1" x14ac:dyDescent="0.2">
      <c r="A3" s="18"/>
      <c r="B3" s="451">
        <f>VCIFM!B6</f>
        <v>0</v>
      </c>
      <c r="C3" s="452"/>
      <c r="D3" s="452"/>
      <c r="E3" s="452"/>
      <c r="F3" s="103"/>
      <c r="G3" s="453">
        <f>VCIFM!G6</f>
        <v>0</v>
      </c>
      <c r="H3" s="453"/>
      <c r="I3" s="105"/>
      <c r="J3" s="453">
        <f>VCIFM!I6</f>
        <v>0</v>
      </c>
      <c r="K3" s="454"/>
      <c r="L3" s="18"/>
    </row>
    <row r="4" spans="1:12" s="348" customFormat="1" ht="10.5" customHeight="1" x14ac:dyDescent="0.2">
      <c r="A4" s="18"/>
      <c r="B4" s="455" t="s">
        <v>136</v>
      </c>
      <c r="C4" s="456"/>
      <c r="D4" s="456"/>
      <c r="E4" s="456"/>
      <c r="F4" s="104"/>
      <c r="G4" s="457" t="s">
        <v>152</v>
      </c>
      <c r="H4" s="457"/>
      <c r="I4" s="104"/>
      <c r="J4" s="457" t="s">
        <v>153</v>
      </c>
      <c r="K4" s="458"/>
      <c r="L4" s="18"/>
    </row>
    <row r="5" spans="1:12" s="348" customFormat="1" ht="29.1" customHeight="1" x14ac:dyDescent="0.2">
      <c r="A5" s="18"/>
      <c r="B5" s="451">
        <f>VCIFM!B8</f>
        <v>0</v>
      </c>
      <c r="C5" s="452"/>
      <c r="D5" s="452"/>
      <c r="E5" s="452"/>
      <c r="F5" s="359"/>
      <c r="G5" s="452">
        <f>VCIFM!J54</f>
        <v>0</v>
      </c>
      <c r="H5" s="452"/>
      <c r="I5" s="105"/>
      <c r="J5" s="461">
        <f>VCIFM!K6</f>
        <v>0</v>
      </c>
      <c r="K5" s="462"/>
      <c r="L5" s="18"/>
    </row>
    <row r="6" spans="1:12" s="348" customFormat="1" ht="10.5" customHeight="1" x14ac:dyDescent="0.2">
      <c r="A6" s="18"/>
      <c r="B6" s="468" t="str">
        <f>VCIFM!G9</f>
        <v>NOMBRE DE LA DEPENDENCIA U ÓRGANO ADMINISTRATIVO DESCONCENTRADO</v>
      </c>
      <c r="C6" s="457"/>
      <c r="D6" s="457"/>
      <c r="E6" s="457"/>
      <c r="F6" s="358"/>
      <c r="G6" s="457" t="str">
        <f>VCIFM!J55</f>
        <v>AÑO DE LA EVALUACIÓN</v>
      </c>
      <c r="H6" s="457"/>
      <c r="I6" s="104"/>
      <c r="J6" s="457" t="str">
        <f>VCIFM!K7</f>
        <v>RUSP</v>
      </c>
      <c r="K6" s="458"/>
      <c r="L6" s="18"/>
    </row>
    <row r="7" spans="1:12" s="348" customFormat="1" ht="29.1" customHeight="1" x14ac:dyDescent="0.2">
      <c r="A7" s="18"/>
      <c r="B7" s="451">
        <f>VCIFM!G8</f>
        <v>0</v>
      </c>
      <c r="C7" s="452"/>
      <c r="D7" s="452"/>
      <c r="E7" s="452"/>
      <c r="F7" s="105"/>
      <c r="G7" s="452">
        <f>VCIFM!B10</f>
        <v>0</v>
      </c>
      <c r="H7" s="452"/>
      <c r="I7" s="452"/>
      <c r="J7" s="452"/>
      <c r="K7" s="463"/>
      <c r="L7" s="18"/>
    </row>
    <row r="8" spans="1:12" s="348" customFormat="1" ht="10.5" customHeight="1" x14ac:dyDescent="0.2">
      <c r="A8" s="18"/>
      <c r="B8" s="468" t="s">
        <v>16</v>
      </c>
      <c r="C8" s="457"/>
      <c r="D8" s="457"/>
      <c r="E8" s="457"/>
      <c r="F8" s="104"/>
      <c r="G8" s="457" t="str">
        <f>VCIFM!B11</f>
        <v>CLAVE Y NOMBRE DE LA UNIDAD ADMINISTRATIVA RESPONSABLE</v>
      </c>
      <c r="H8" s="457"/>
      <c r="I8" s="457"/>
      <c r="J8" s="457"/>
      <c r="K8" s="458"/>
      <c r="L8" s="18"/>
    </row>
    <row r="9" spans="1:12" s="348" customFormat="1" ht="29.1" customHeight="1" x14ac:dyDescent="0.2">
      <c r="A9" s="18"/>
      <c r="B9" s="464">
        <f>VCIFM!B12</f>
        <v>0</v>
      </c>
      <c r="C9" s="453"/>
      <c r="D9" s="453"/>
      <c r="E9" s="453"/>
      <c r="F9" s="453"/>
      <c r="G9" s="453"/>
      <c r="H9" s="453"/>
      <c r="I9" s="453"/>
      <c r="J9" s="453"/>
      <c r="K9" s="454"/>
      <c r="L9" s="18"/>
    </row>
    <row r="10" spans="1:12" s="348" customFormat="1" ht="12" customHeight="1" x14ac:dyDescent="0.2">
      <c r="A10" s="18"/>
      <c r="B10" s="465" t="s">
        <v>5</v>
      </c>
      <c r="C10" s="466"/>
      <c r="D10" s="466"/>
      <c r="E10" s="466"/>
      <c r="F10" s="466"/>
      <c r="G10" s="466"/>
      <c r="H10" s="466"/>
      <c r="I10" s="466"/>
      <c r="J10" s="466"/>
      <c r="K10" s="467"/>
      <c r="L10" s="18"/>
    </row>
    <row r="11" spans="1:12" s="348" customFormat="1" ht="2.4500000000000002" customHeight="1" x14ac:dyDescent="0.2">
      <c r="A11" s="18"/>
      <c r="B11" s="34"/>
      <c r="C11" s="31"/>
      <c r="D11" s="31"/>
      <c r="E11" s="31"/>
      <c r="F11" s="31"/>
      <c r="G11" s="31"/>
      <c r="H11" s="31"/>
      <c r="I11" s="31"/>
      <c r="J11" s="31"/>
      <c r="K11" s="34"/>
      <c r="L11" s="18"/>
    </row>
    <row r="12" spans="1:12" s="348" customFormat="1" ht="40.5" customHeight="1" x14ac:dyDescent="0.2">
      <c r="A12" s="18"/>
      <c r="B12" s="460" t="s">
        <v>210</v>
      </c>
      <c r="C12" s="460"/>
      <c r="D12" s="460"/>
      <c r="E12" s="460"/>
      <c r="F12" s="460"/>
      <c r="G12" s="460"/>
      <c r="H12" s="460"/>
      <c r="I12" s="460"/>
      <c r="J12" s="459" t="s">
        <v>91</v>
      </c>
      <c r="K12" s="460"/>
      <c r="L12" s="18"/>
    </row>
    <row r="13" spans="1:12" s="348" customFormat="1" ht="40.5" customHeight="1" x14ac:dyDescent="0.2">
      <c r="A13" s="18"/>
      <c r="B13" s="448" t="s">
        <v>219</v>
      </c>
      <c r="C13" s="449"/>
      <c r="D13" s="449"/>
      <c r="E13" s="449"/>
      <c r="F13" s="449"/>
      <c r="G13" s="449"/>
      <c r="H13" s="449"/>
      <c r="I13" s="450"/>
      <c r="J13" s="446"/>
      <c r="K13" s="447"/>
      <c r="L13" s="18"/>
    </row>
    <row r="14" spans="1:12" s="348" customFormat="1" ht="30" customHeight="1" x14ac:dyDescent="0.2">
      <c r="A14" s="18"/>
      <c r="B14" s="448" t="s">
        <v>220</v>
      </c>
      <c r="C14" s="449"/>
      <c r="D14" s="449"/>
      <c r="E14" s="449"/>
      <c r="F14" s="449"/>
      <c r="G14" s="449"/>
      <c r="H14" s="449"/>
      <c r="I14" s="450"/>
      <c r="J14" s="446"/>
      <c r="K14" s="447"/>
      <c r="L14" s="18"/>
    </row>
    <row r="15" spans="1:12" s="348" customFormat="1" ht="33" customHeight="1" x14ac:dyDescent="0.2">
      <c r="A15" s="18"/>
      <c r="B15" s="472" t="s">
        <v>221</v>
      </c>
      <c r="C15" s="473"/>
      <c r="D15" s="473"/>
      <c r="E15" s="473"/>
      <c r="F15" s="473"/>
      <c r="G15" s="473"/>
      <c r="H15" s="473"/>
      <c r="I15" s="474"/>
      <c r="J15" s="447"/>
      <c r="K15" s="487"/>
      <c r="L15" s="18"/>
    </row>
    <row r="16" spans="1:12" s="348" customFormat="1" ht="30" customHeight="1" x14ac:dyDescent="0.2">
      <c r="A16" s="18"/>
      <c r="B16" s="503" t="s">
        <v>222</v>
      </c>
      <c r="C16" s="503"/>
      <c r="D16" s="503"/>
      <c r="E16" s="503"/>
      <c r="F16" s="503"/>
      <c r="G16" s="503"/>
      <c r="H16" s="503"/>
      <c r="I16" s="503"/>
      <c r="J16" s="447"/>
      <c r="K16" s="487"/>
      <c r="L16" s="18"/>
    </row>
    <row r="17" spans="1:12" s="348" customFormat="1" ht="2.4500000000000002" customHeight="1" x14ac:dyDescent="0.2">
      <c r="A17" s="18"/>
      <c r="B17" s="34"/>
      <c r="C17" s="31"/>
      <c r="D17" s="31"/>
      <c r="E17" s="31"/>
      <c r="F17" s="31"/>
      <c r="G17" s="31"/>
      <c r="H17" s="31"/>
      <c r="I17" s="31"/>
      <c r="J17" s="31"/>
      <c r="K17" s="34"/>
      <c r="L17" s="18"/>
    </row>
    <row r="18" spans="1:12" s="348" customFormat="1" ht="27" customHeight="1" x14ac:dyDescent="0.2">
      <c r="A18" s="18"/>
      <c r="B18" s="501" t="s">
        <v>59</v>
      </c>
      <c r="C18" s="502"/>
      <c r="D18" s="502"/>
      <c r="E18" s="502"/>
      <c r="F18" s="502"/>
      <c r="G18" s="502"/>
      <c r="H18" s="502"/>
      <c r="I18" s="502"/>
      <c r="J18" s="502"/>
      <c r="K18" s="459"/>
      <c r="L18" s="18"/>
    </row>
    <row r="19" spans="1:12" s="348" customFormat="1" ht="3" customHeight="1" x14ac:dyDescent="0.2">
      <c r="A19" s="18"/>
      <c r="B19" s="107"/>
      <c r="C19" s="106"/>
      <c r="D19" s="106"/>
      <c r="E19" s="106"/>
      <c r="F19" s="106"/>
      <c r="G19" s="106"/>
      <c r="H19" s="106"/>
      <c r="I19" s="106"/>
      <c r="J19" s="106"/>
      <c r="K19" s="107"/>
      <c r="L19" s="18"/>
    </row>
    <row r="20" spans="1:12" s="348" customFormat="1" ht="26.25" customHeight="1" x14ac:dyDescent="0.2">
      <c r="A20" s="18"/>
      <c r="B20" s="478" t="s">
        <v>60</v>
      </c>
      <c r="C20" s="479"/>
      <c r="D20" s="479"/>
      <c r="E20" s="479"/>
      <c r="F20" s="479"/>
      <c r="G20" s="480"/>
      <c r="H20" s="475" t="s">
        <v>61</v>
      </c>
      <c r="I20" s="476"/>
      <c r="J20" s="477"/>
      <c r="K20" s="443" t="s">
        <v>62</v>
      </c>
      <c r="L20" s="18"/>
    </row>
    <row r="21" spans="1:12" s="348" customFormat="1" ht="39" customHeight="1" x14ac:dyDescent="0.2">
      <c r="A21" s="18"/>
      <c r="B21" s="481"/>
      <c r="C21" s="482"/>
      <c r="D21" s="482"/>
      <c r="E21" s="482"/>
      <c r="F21" s="482"/>
      <c r="G21" s="483"/>
      <c r="H21" s="147" t="s">
        <v>142</v>
      </c>
      <c r="I21" s="147" t="s">
        <v>14</v>
      </c>
      <c r="J21" s="148" t="s">
        <v>192</v>
      </c>
      <c r="K21" s="444"/>
      <c r="L21" s="18"/>
    </row>
    <row r="22" spans="1:12" s="348" customFormat="1" ht="71.25" customHeight="1" x14ac:dyDescent="0.2">
      <c r="A22" s="18"/>
      <c r="B22" s="481"/>
      <c r="C22" s="482"/>
      <c r="D22" s="482"/>
      <c r="E22" s="482"/>
      <c r="F22" s="482"/>
      <c r="G22" s="483"/>
      <c r="H22" s="191" t="s">
        <v>161</v>
      </c>
      <c r="I22" s="191" t="s">
        <v>162</v>
      </c>
      <c r="J22" s="191" t="s">
        <v>163</v>
      </c>
      <c r="K22" s="445"/>
      <c r="L22" s="18"/>
    </row>
    <row r="23" spans="1:12" s="348" customFormat="1" ht="72" customHeight="1" x14ac:dyDescent="0.2">
      <c r="A23" s="18"/>
      <c r="B23" s="147">
        <v>1</v>
      </c>
      <c r="C23" s="484"/>
      <c r="D23" s="485"/>
      <c r="E23" s="485"/>
      <c r="F23" s="485"/>
      <c r="G23" s="486"/>
      <c r="H23" s="2"/>
      <c r="I23" s="2"/>
      <c r="J23" s="2"/>
      <c r="K23" s="192" t="str">
        <f>'tablas de calculo'!AU1</f>
        <v xml:space="preserve">   </v>
      </c>
      <c r="L23" s="18"/>
    </row>
    <row r="24" spans="1:12" s="348" customFormat="1" ht="72" customHeight="1" x14ac:dyDescent="0.2">
      <c r="A24" s="18"/>
      <c r="B24" s="147">
        <v>2</v>
      </c>
      <c r="C24" s="484"/>
      <c r="D24" s="485"/>
      <c r="E24" s="485"/>
      <c r="F24" s="485"/>
      <c r="G24" s="486"/>
      <c r="H24" s="2"/>
      <c r="I24" s="2"/>
      <c r="J24" s="2"/>
      <c r="K24" s="192" t="str">
        <f>'tablas de calculo'!AU2</f>
        <v xml:space="preserve">   </v>
      </c>
      <c r="L24" s="18"/>
    </row>
    <row r="25" spans="1:12" s="348" customFormat="1" ht="72" customHeight="1" x14ac:dyDescent="0.2">
      <c r="A25" s="18"/>
      <c r="B25" s="147">
        <v>3</v>
      </c>
      <c r="C25" s="484"/>
      <c r="D25" s="485"/>
      <c r="E25" s="485"/>
      <c r="F25" s="485"/>
      <c r="G25" s="486"/>
      <c r="H25" s="2"/>
      <c r="I25" s="2"/>
      <c r="J25" s="2"/>
      <c r="K25" s="192" t="str">
        <f>'tablas de calculo'!AU3</f>
        <v xml:space="preserve">   </v>
      </c>
      <c r="L25" s="18"/>
    </row>
    <row r="26" spans="1:12" s="348" customFormat="1" ht="38.25" customHeight="1" x14ac:dyDescent="0.2">
      <c r="A26" s="18"/>
      <c r="B26" s="189"/>
      <c r="C26" s="190"/>
      <c r="D26" s="499" t="s">
        <v>65</v>
      </c>
      <c r="E26" s="499"/>
      <c r="F26" s="499"/>
      <c r="G26" s="499"/>
      <c r="H26" s="499"/>
      <c r="I26" s="499"/>
      <c r="J26" s="500"/>
      <c r="K26" s="188" t="str">
        <f>'tablas de calculo'!AV4</f>
        <v>Verifica el 3° requisito</v>
      </c>
      <c r="L26" s="18"/>
    </row>
    <row r="27" spans="1:12" s="348" customFormat="1" ht="3" customHeight="1" x14ac:dyDescent="0.2">
      <c r="A27" s="1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18"/>
    </row>
    <row r="28" spans="1:12" s="348" customFormat="1" ht="24" customHeight="1" x14ac:dyDescent="0.2">
      <c r="A28" s="18"/>
      <c r="B28" s="187" t="s">
        <v>204</v>
      </c>
      <c r="C28" s="154"/>
      <c r="D28" s="154"/>
      <c r="E28" s="154"/>
      <c r="F28" s="155"/>
      <c r="G28" s="187" t="s">
        <v>224</v>
      </c>
      <c r="H28" s="154"/>
      <c r="I28" s="154"/>
      <c r="J28" s="154"/>
      <c r="K28" s="155"/>
      <c r="L28" s="18"/>
    </row>
    <row r="29" spans="1:12" s="348" customFormat="1" ht="42" customHeight="1" x14ac:dyDescent="0.25">
      <c r="A29" s="18"/>
      <c r="B29" s="490">
        <f>VCIFM!F48</f>
        <v>0</v>
      </c>
      <c r="C29" s="491"/>
      <c r="D29" s="491"/>
      <c r="E29" s="491"/>
      <c r="F29" s="492"/>
      <c r="G29" s="496"/>
      <c r="H29" s="497"/>
      <c r="I29" s="497"/>
      <c r="J29" s="497"/>
      <c r="K29" s="498"/>
      <c r="L29" s="18"/>
    </row>
    <row r="30" spans="1:12" s="348" customFormat="1" ht="12" customHeight="1" x14ac:dyDescent="0.2">
      <c r="A30" s="18"/>
      <c r="B30" s="493" t="s">
        <v>154</v>
      </c>
      <c r="C30" s="494"/>
      <c r="D30" s="494"/>
      <c r="E30" s="494"/>
      <c r="F30" s="495"/>
      <c r="G30" s="493" t="s">
        <v>66</v>
      </c>
      <c r="H30" s="494"/>
      <c r="I30" s="494"/>
      <c r="J30" s="494"/>
      <c r="K30" s="495"/>
      <c r="L30" s="18"/>
    </row>
    <row r="31" spans="1:12" s="348" customFormat="1" ht="42" customHeight="1" x14ac:dyDescent="0.25">
      <c r="A31" s="18"/>
      <c r="B31" s="510">
        <f>VCIFM!F44</f>
        <v>0</v>
      </c>
      <c r="C31" s="511"/>
      <c r="D31" s="511"/>
      <c r="E31" s="511"/>
      <c r="F31" s="512"/>
      <c r="G31" s="504"/>
      <c r="H31" s="505"/>
      <c r="I31" s="505"/>
      <c r="J31" s="505"/>
      <c r="K31" s="506"/>
      <c r="L31" s="18"/>
    </row>
    <row r="32" spans="1:12" s="348" customFormat="1" ht="12" customHeight="1" x14ac:dyDescent="0.2">
      <c r="A32" s="18"/>
      <c r="B32" s="493" t="s">
        <v>155</v>
      </c>
      <c r="C32" s="494"/>
      <c r="D32" s="494"/>
      <c r="E32" s="494"/>
      <c r="F32" s="495"/>
      <c r="G32" s="493" t="s">
        <v>155</v>
      </c>
      <c r="H32" s="494"/>
      <c r="I32" s="494"/>
      <c r="J32" s="494"/>
      <c r="K32" s="495"/>
      <c r="L32" s="18"/>
    </row>
    <row r="33" spans="1:12" s="348" customFormat="1" ht="42" customHeight="1" x14ac:dyDescent="0.2">
      <c r="A33" s="18"/>
      <c r="B33" s="513"/>
      <c r="C33" s="514"/>
      <c r="D33" s="514"/>
      <c r="E33" s="514"/>
      <c r="F33" s="515"/>
      <c r="G33" s="504"/>
      <c r="H33" s="505"/>
      <c r="I33" s="505"/>
      <c r="J33" s="505"/>
      <c r="K33" s="506"/>
      <c r="L33" s="18"/>
    </row>
    <row r="34" spans="1:12" s="348" customFormat="1" ht="12" customHeight="1" x14ac:dyDescent="0.2">
      <c r="A34" s="18"/>
      <c r="B34" s="798" t="s">
        <v>156</v>
      </c>
      <c r="C34" s="799"/>
      <c r="D34" s="799"/>
      <c r="E34" s="799"/>
      <c r="F34" s="800"/>
      <c r="G34" s="507" t="s">
        <v>156</v>
      </c>
      <c r="H34" s="508"/>
      <c r="I34" s="508"/>
      <c r="J34" s="508"/>
      <c r="K34" s="509"/>
      <c r="L34" s="18"/>
    </row>
    <row r="35" spans="1:12" s="348" customFormat="1" ht="3" customHeight="1" x14ac:dyDescent="0.2">
      <c r="A35" s="18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18"/>
    </row>
    <row r="36" spans="1:12" s="348" customFormat="1" ht="25.5" customHeight="1" x14ac:dyDescent="0.2">
      <c r="A36" s="18"/>
      <c r="B36" s="141" t="s">
        <v>67</v>
      </c>
      <c r="C36" s="142"/>
      <c r="D36" s="142"/>
      <c r="E36" s="142"/>
      <c r="F36" s="142"/>
      <c r="G36" s="142"/>
      <c r="H36" s="142"/>
      <c r="I36" s="142"/>
      <c r="J36" s="142"/>
      <c r="K36" s="143"/>
      <c r="L36" s="18"/>
    </row>
    <row r="37" spans="1:12" s="348" customFormat="1" ht="25.5" customHeight="1" x14ac:dyDescent="0.2">
      <c r="A37" s="18"/>
      <c r="B37" s="469"/>
      <c r="C37" s="470"/>
      <c r="D37" s="470"/>
      <c r="E37" s="470"/>
      <c r="F37" s="470"/>
      <c r="G37" s="470"/>
      <c r="H37" s="470"/>
      <c r="I37" s="470"/>
      <c r="J37" s="470"/>
      <c r="K37" s="471"/>
      <c r="L37" s="18"/>
    </row>
    <row r="38" spans="1:12" s="348" customFormat="1" ht="25.5" customHeight="1" x14ac:dyDescent="0.2">
      <c r="A38" s="18"/>
      <c r="B38" s="469"/>
      <c r="C38" s="470"/>
      <c r="D38" s="470"/>
      <c r="E38" s="470"/>
      <c r="F38" s="470"/>
      <c r="G38" s="470"/>
      <c r="H38" s="470"/>
      <c r="I38" s="470"/>
      <c r="J38" s="470"/>
      <c r="K38" s="471"/>
      <c r="L38" s="18"/>
    </row>
    <row r="39" spans="1:12" s="348" customFormat="1" ht="25.5" customHeight="1" x14ac:dyDescent="0.2">
      <c r="A39" s="18"/>
      <c r="B39" s="469"/>
      <c r="C39" s="470"/>
      <c r="D39" s="470"/>
      <c r="E39" s="470"/>
      <c r="F39" s="470"/>
      <c r="G39" s="470"/>
      <c r="H39" s="470"/>
      <c r="I39" s="470"/>
      <c r="J39" s="470"/>
      <c r="K39" s="471"/>
      <c r="L39" s="18"/>
    </row>
    <row r="40" spans="1:12" s="348" customFormat="1" ht="25.5" customHeight="1" x14ac:dyDescent="0.2">
      <c r="A40" s="18"/>
      <c r="B40" s="469"/>
      <c r="C40" s="470"/>
      <c r="D40" s="470"/>
      <c r="E40" s="470"/>
      <c r="F40" s="470"/>
      <c r="G40" s="470"/>
      <c r="H40" s="470"/>
      <c r="I40" s="470"/>
      <c r="J40" s="470"/>
      <c r="K40" s="471"/>
      <c r="L40" s="18"/>
    </row>
    <row r="41" spans="1:12" s="348" customFormat="1" ht="25.5" customHeight="1" x14ac:dyDescent="0.2">
      <c r="A41" s="18"/>
      <c r="B41" s="469"/>
      <c r="C41" s="470"/>
      <c r="D41" s="470"/>
      <c r="E41" s="470"/>
      <c r="F41" s="470"/>
      <c r="G41" s="470"/>
      <c r="H41" s="470"/>
      <c r="I41" s="470"/>
      <c r="J41" s="470"/>
      <c r="K41" s="471"/>
      <c r="L41" s="18"/>
    </row>
    <row r="42" spans="1:12" s="348" customFormat="1" ht="25.5" customHeight="1" x14ac:dyDescent="0.2">
      <c r="A42" s="18"/>
      <c r="B42" s="469"/>
      <c r="C42" s="470"/>
      <c r="D42" s="470"/>
      <c r="E42" s="470"/>
      <c r="F42" s="470"/>
      <c r="G42" s="470"/>
      <c r="H42" s="470"/>
      <c r="I42" s="470"/>
      <c r="J42" s="470"/>
      <c r="K42" s="471"/>
      <c r="L42" s="18"/>
    </row>
    <row r="43" spans="1:12" s="348" customFormat="1" ht="25.5" customHeight="1" x14ac:dyDescent="0.2">
      <c r="A43" s="18"/>
      <c r="B43" s="469"/>
      <c r="C43" s="470"/>
      <c r="D43" s="470"/>
      <c r="E43" s="470"/>
      <c r="F43" s="470"/>
      <c r="G43" s="470"/>
      <c r="H43" s="470"/>
      <c r="I43" s="470"/>
      <c r="J43" s="470"/>
      <c r="K43" s="471"/>
      <c r="L43" s="18"/>
    </row>
    <row r="44" spans="1:12" s="348" customFormat="1" x14ac:dyDescent="0.2">
      <c r="A44" s="18"/>
      <c r="B44" s="349"/>
      <c r="C44" s="349"/>
      <c r="D44" s="349"/>
      <c r="E44" s="349"/>
      <c r="F44" s="349"/>
      <c r="G44" s="349"/>
      <c r="H44" s="349"/>
      <c r="I44" s="349"/>
      <c r="J44" s="349"/>
      <c r="K44" s="349"/>
      <c r="L44" s="350"/>
    </row>
    <row r="45" spans="1:12" hidden="1" x14ac:dyDescent="0.2"/>
    <row r="46" spans="1:12" hidden="1" x14ac:dyDescent="0.2"/>
    <row r="47" spans="1:12" hidden="1" x14ac:dyDescent="0.2"/>
    <row r="48" spans="1:12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</sheetData>
  <sheetProtection password="BD53" sheet="1" objects="1" scenarios="1"/>
  <customSheetViews>
    <customSheetView guid="{50494D46-58B3-4AC4-A527-419C8BBDFD54}" scale="85" showGridLines="0" fitToPage="1" printArea="1" hiddenRows="1" hiddenColumns="1" showRuler="0">
      <selection activeCell="J15" sqref="J15:K15"/>
      <pageMargins left="0.19685039370078741" right="0.19685039370078741" top="0.19685039370078741" bottom="0.23622047244094491" header="0" footer="0"/>
      <printOptions horizontalCentered="1"/>
      <pageSetup scale="60" orientation="portrait" r:id="rId1"/>
      <headerFooter alignWithMargins="0"/>
    </customSheetView>
  </customSheetViews>
  <mergeCells count="55">
    <mergeCell ref="G33:K33"/>
    <mergeCell ref="G34:K34"/>
    <mergeCell ref="B31:F31"/>
    <mergeCell ref="B32:F32"/>
    <mergeCell ref="B33:F33"/>
    <mergeCell ref="B34:F34"/>
    <mergeCell ref="G31:K31"/>
    <mergeCell ref="G32:K32"/>
    <mergeCell ref="B40:K40"/>
    <mergeCell ref="B42:K42"/>
    <mergeCell ref="B38:K38"/>
    <mergeCell ref="B37:K37"/>
    <mergeCell ref="B41:K41"/>
    <mergeCell ref="B39:K39"/>
    <mergeCell ref="B43:K43"/>
    <mergeCell ref="B15:I15"/>
    <mergeCell ref="H20:J20"/>
    <mergeCell ref="B20:G22"/>
    <mergeCell ref="C23:G23"/>
    <mergeCell ref="J15:K15"/>
    <mergeCell ref="B30:F30"/>
    <mergeCell ref="C24:G24"/>
    <mergeCell ref="C25:G25"/>
    <mergeCell ref="B29:F29"/>
    <mergeCell ref="G30:K30"/>
    <mergeCell ref="G29:K29"/>
    <mergeCell ref="D26:J26"/>
    <mergeCell ref="B18:K18"/>
    <mergeCell ref="B16:I16"/>
    <mergeCell ref="J16:K16"/>
    <mergeCell ref="J6:K6"/>
    <mergeCell ref="J12:K12"/>
    <mergeCell ref="J5:K5"/>
    <mergeCell ref="B7:E7"/>
    <mergeCell ref="G7:K7"/>
    <mergeCell ref="G8:K8"/>
    <mergeCell ref="B9:K9"/>
    <mergeCell ref="B10:K10"/>
    <mergeCell ref="B8:E8"/>
    <mergeCell ref="B12:I12"/>
    <mergeCell ref="B5:E5"/>
    <mergeCell ref="B6:E6"/>
    <mergeCell ref="G5:H5"/>
    <mergeCell ref="G6:H6"/>
    <mergeCell ref="B3:E3"/>
    <mergeCell ref="G3:H3"/>
    <mergeCell ref="J3:K3"/>
    <mergeCell ref="B4:E4"/>
    <mergeCell ref="G4:H4"/>
    <mergeCell ref="J4:K4"/>
    <mergeCell ref="K20:K22"/>
    <mergeCell ref="J14:K14"/>
    <mergeCell ref="B13:I13"/>
    <mergeCell ref="J13:K13"/>
    <mergeCell ref="B14:I14"/>
  </mergeCells>
  <phoneticPr fontId="16" type="noConversion"/>
  <dataValidations disablePrompts="1" count="3">
    <dataValidation type="custom" allowBlank="1" showInputMessage="1" showErrorMessage="1" error="Elije una sola opción, en la calificación" sqref="H23:J23">
      <formula1>COUNTIF($H$23:$J$23,H23)=1</formula1>
    </dataValidation>
    <dataValidation type="custom" allowBlank="1" showInputMessage="1" showErrorMessage="1" error="Elije una sola opción, en la calificación" sqref="H24:J24">
      <formula1>COUNTIF($H$24:$J$24,H24)=1</formula1>
    </dataValidation>
    <dataValidation type="custom" allowBlank="1" showInputMessage="1" showErrorMessage="1" error="Elije una sola opción, en la calificación" sqref="H25:J25">
      <formula1>COUNTIF($H$25:$J$25,H25)=1</formula1>
    </dataValidation>
  </dataValidations>
  <printOptions horizontalCentered="1"/>
  <pageMargins left="0.19685039370078741" right="0.19685039370078741" top="0.19685039370078741" bottom="0.23622047244094491" header="0" footer="0"/>
  <pageSetup scale="59" orientation="portrait" horizontalDpi="4294967293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IU74"/>
  <sheetViews>
    <sheetView showGridLines="0" zoomScale="86" zoomScaleNormal="86" zoomScaleSheetLayoutView="70" workbookViewId="0"/>
  </sheetViews>
  <sheetFormatPr baseColWidth="10" defaultColWidth="0" defaultRowHeight="12.75" zeroHeight="1" x14ac:dyDescent="0.2"/>
  <cols>
    <col min="1" max="1" width="1.7109375" customWidth="1"/>
    <col min="2" max="2" width="18.7109375" customWidth="1"/>
    <col min="3" max="3" width="21.140625" customWidth="1"/>
    <col min="4" max="4" width="14.7109375" customWidth="1"/>
    <col min="5" max="5" width="18" customWidth="1"/>
    <col min="6" max="6" width="18.85546875" customWidth="1"/>
    <col min="7" max="7" width="21.28515625" customWidth="1"/>
    <col min="8" max="8" width="18" customWidth="1"/>
    <col min="9" max="9" width="17.85546875" customWidth="1"/>
    <col min="10" max="10" width="19.42578125" customWidth="1"/>
    <col min="11" max="11" width="14" customWidth="1"/>
    <col min="12" max="12" width="1.7109375" customWidth="1"/>
    <col min="13" max="13" width="4.42578125" hidden="1" customWidth="1"/>
    <col min="14" max="14" width="3.5703125" hidden="1" customWidth="1"/>
    <col min="15" max="255" width="11.42578125" hidden="1" customWidth="1"/>
    <col min="256" max="16384" width="2.5703125" hidden="1"/>
  </cols>
  <sheetData>
    <row r="1" spans="1:12" ht="34.5" customHeight="1" x14ac:dyDescent="0.25">
      <c r="A1" s="18"/>
      <c r="B1" s="516" t="s">
        <v>215</v>
      </c>
      <c r="C1" s="383"/>
      <c r="D1" s="383"/>
      <c r="E1" s="383"/>
      <c r="F1" s="383"/>
      <c r="G1" s="383"/>
      <c r="H1" s="383"/>
      <c r="I1" s="383"/>
      <c r="J1" s="383"/>
      <c r="K1" s="384"/>
      <c r="L1" s="39"/>
    </row>
    <row r="2" spans="1:12" ht="3" customHeight="1" x14ac:dyDescent="0.25">
      <c r="A2" s="18"/>
      <c r="B2" s="64"/>
      <c r="C2" s="64"/>
      <c r="D2" s="64"/>
      <c r="E2" s="64"/>
      <c r="F2" s="64"/>
      <c r="G2" s="97"/>
      <c r="H2" s="97"/>
      <c r="I2" s="97"/>
      <c r="J2" s="97"/>
      <c r="K2" s="64"/>
      <c r="L2" s="38"/>
    </row>
    <row r="3" spans="1:12" ht="24" customHeight="1" x14ac:dyDescent="0.25">
      <c r="A3" s="18"/>
      <c r="B3" s="535">
        <f>ACT.EXT.!B3</f>
        <v>0</v>
      </c>
      <c r="C3" s="536"/>
      <c r="D3" s="536"/>
      <c r="E3" s="536"/>
      <c r="F3" s="174"/>
      <c r="G3" s="533">
        <f>ACT.EXT.!G3</f>
        <v>0</v>
      </c>
      <c r="H3" s="533"/>
      <c r="I3" s="113"/>
      <c r="J3" s="533">
        <f>ACT.EXT.!J3</f>
        <v>0</v>
      </c>
      <c r="K3" s="534"/>
      <c r="L3" s="38"/>
    </row>
    <row r="4" spans="1:12" ht="9.75" customHeight="1" x14ac:dyDescent="0.25">
      <c r="A4" s="18"/>
      <c r="B4" s="537" t="s">
        <v>136</v>
      </c>
      <c r="C4" s="527"/>
      <c r="D4" s="527"/>
      <c r="E4" s="527"/>
      <c r="F4" s="310"/>
      <c r="G4" s="527" t="s">
        <v>137</v>
      </c>
      <c r="H4" s="527"/>
      <c r="I4" s="330"/>
      <c r="J4" s="527" t="s">
        <v>138</v>
      </c>
      <c r="K4" s="528"/>
      <c r="L4" s="38"/>
    </row>
    <row r="5" spans="1:12" ht="24" customHeight="1" x14ac:dyDescent="0.25">
      <c r="A5" s="18"/>
      <c r="B5" s="451">
        <f>ACT.EXT.!B5</f>
        <v>0</v>
      </c>
      <c r="C5" s="452"/>
      <c r="D5" s="452"/>
      <c r="E5" s="452"/>
      <c r="F5" s="452"/>
      <c r="G5" s="452"/>
      <c r="H5" s="452"/>
      <c r="I5" s="105"/>
      <c r="J5" s="461">
        <f>ACT.EXT.!J5</f>
        <v>0</v>
      </c>
      <c r="K5" s="462"/>
      <c r="L5" s="38"/>
    </row>
    <row r="6" spans="1:12" ht="9.75" customHeight="1" x14ac:dyDescent="0.25">
      <c r="A6" s="18"/>
      <c r="B6" s="537" t="s">
        <v>139</v>
      </c>
      <c r="C6" s="527"/>
      <c r="D6" s="527"/>
      <c r="E6" s="527"/>
      <c r="F6" s="527"/>
      <c r="G6" s="527"/>
      <c r="H6" s="527"/>
      <c r="I6" s="330"/>
      <c r="J6" s="527" t="s">
        <v>251</v>
      </c>
      <c r="K6" s="529"/>
      <c r="L6" s="38"/>
    </row>
    <row r="7" spans="1:12" ht="33.75" customHeight="1" x14ac:dyDescent="0.25">
      <c r="A7" s="18"/>
      <c r="B7" s="451">
        <f>ACT.EXT.!B7</f>
        <v>0</v>
      </c>
      <c r="C7" s="452"/>
      <c r="D7" s="452"/>
      <c r="E7" s="452"/>
      <c r="F7" s="105"/>
      <c r="G7" s="452">
        <f>ACT.EXT.!G7</f>
        <v>0</v>
      </c>
      <c r="H7" s="452"/>
      <c r="I7" s="452"/>
      <c r="J7" s="452"/>
      <c r="K7" s="463"/>
      <c r="L7" s="38"/>
    </row>
    <row r="8" spans="1:12" ht="9.75" customHeight="1" x14ac:dyDescent="0.25">
      <c r="A8" s="18"/>
      <c r="B8" s="525" t="s">
        <v>39</v>
      </c>
      <c r="C8" s="526"/>
      <c r="D8" s="526"/>
      <c r="E8" s="526"/>
      <c r="F8" s="165"/>
      <c r="G8" s="527" t="s">
        <v>200</v>
      </c>
      <c r="H8" s="527"/>
      <c r="I8" s="527"/>
      <c r="J8" s="527"/>
      <c r="K8" s="528"/>
      <c r="L8" s="38"/>
    </row>
    <row r="9" spans="1:12" ht="24" customHeight="1" x14ac:dyDescent="0.25">
      <c r="A9" s="18"/>
      <c r="B9" s="451">
        <f>ACT.EXT.!B9</f>
        <v>0</v>
      </c>
      <c r="C9" s="452"/>
      <c r="D9" s="452"/>
      <c r="E9" s="452"/>
      <c r="F9" s="452"/>
      <c r="G9" s="452"/>
      <c r="H9" s="452"/>
      <c r="I9" s="452"/>
      <c r="J9" s="452"/>
      <c r="K9" s="463"/>
      <c r="L9" s="38"/>
    </row>
    <row r="10" spans="1:12" ht="9.75" customHeight="1" x14ac:dyDescent="0.25">
      <c r="A10" s="18"/>
      <c r="B10" s="530" t="s">
        <v>141</v>
      </c>
      <c r="C10" s="531"/>
      <c r="D10" s="531"/>
      <c r="E10" s="531"/>
      <c r="F10" s="531"/>
      <c r="G10" s="531"/>
      <c r="H10" s="531"/>
      <c r="I10" s="531"/>
      <c r="J10" s="531"/>
      <c r="K10" s="532"/>
      <c r="L10" s="38"/>
    </row>
    <row r="11" spans="1:12" ht="3" customHeight="1" x14ac:dyDescent="0.2">
      <c r="A11" s="18"/>
      <c r="B11" s="18"/>
      <c r="C11" s="18"/>
      <c r="D11" s="18"/>
      <c r="E11" s="98"/>
      <c r="F11" s="98"/>
      <c r="G11" s="59"/>
      <c r="H11" s="59"/>
      <c r="I11" s="59"/>
      <c r="J11" s="18"/>
      <c r="K11" s="18"/>
      <c r="L11" s="18"/>
    </row>
    <row r="12" spans="1:12" ht="32.25" customHeight="1" x14ac:dyDescent="0.2">
      <c r="A12" s="18"/>
      <c r="B12" s="520" t="str">
        <f>'vcai-AUTO'!B12</f>
        <v>Visión Estratégica: Identificar tendencias estratégicas, así como sus implicaciones y  posibilidades; Crear un enfoque a futuro que visualice en forma sistémica oportunidades, amenazas, escenarios y estrategias de largo plazo; y Anticipar eventos, reconocer fuerzas impulsoras y  restrictivas.</v>
      </c>
      <c r="C12" s="521"/>
      <c r="D12" s="521"/>
      <c r="E12" s="521"/>
      <c r="F12" s="521"/>
      <c r="G12" s="521"/>
      <c r="H12" s="521"/>
      <c r="I12" s="521"/>
      <c r="J12" s="521"/>
      <c r="K12" s="522"/>
      <c r="L12" s="18"/>
    </row>
    <row r="13" spans="1:12" ht="30" customHeight="1" x14ac:dyDescent="0.2">
      <c r="A13" s="18"/>
      <c r="B13" s="550" t="s">
        <v>247</v>
      </c>
      <c r="C13" s="551"/>
      <c r="D13" s="551"/>
      <c r="E13" s="551"/>
      <c r="F13" s="552"/>
      <c r="G13" s="163" t="s">
        <v>47</v>
      </c>
      <c r="H13" s="163" t="s">
        <v>132</v>
      </c>
      <c r="I13" s="163" t="s">
        <v>90</v>
      </c>
      <c r="J13" s="163" t="s">
        <v>48</v>
      </c>
      <c r="K13" s="163" t="s">
        <v>15</v>
      </c>
      <c r="L13" s="18"/>
    </row>
    <row r="14" spans="1:12" ht="28.5" customHeight="1" x14ac:dyDescent="0.2">
      <c r="A14" s="18"/>
      <c r="B14" s="448" t="s">
        <v>115</v>
      </c>
      <c r="C14" s="449"/>
      <c r="D14" s="449"/>
      <c r="E14" s="449"/>
      <c r="F14" s="450"/>
      <c r="G14" s="2"/>
      <c r="H14" s="2"/>
      <c r="I14" s="2"/>
      <c r="J14" s="2"/>
      <c r="K14" s="2"/>
      <c r="L14" s="18"/>
    </row>
    <row r="15" spans="1:12" ht="40.5" customHeight="1" x14ac:dyDescent="0.2">
      <c r="A15" s="18"/>
      <c r="B15" s="520" t="str">
        <f>'vcai-AUTO'!B15</f>
        <v xml:space="preserve">Liderazgo: Establecer dirección; asumir e impulsar el compromiso con una visión compartida de futuro; Unir y alinear esfuerzos hacia el servicio y otros objetivos institucionales comunes; Organizar personas, recursos y actividades para lograr los objetivos acordados; Persuadir a través de involucrar y motivar a otros; Facilitar la acción; Fungir como ejemplo; y Reconocer e incentivar los comportamientos esperados. </v>
      </c>
      <c r="C15" s="523"/>
      <c r="D15" s="523"/>
      <c r="E15" s="523"/>
      <c r="F15" s="523"/>
      <c r="G15" s="523"/>
      <c r="H15" s="523"/>
      <c r="I15" s="523"/>
      <c r="J15" s="523"/>
      <c r="K15" s="524"/>
      <c r="L15" s="18"/>
    </row>
    <row r="16" spans="1:12" ht="30" customHeight="1" x14ac:dyDescent="0.2">
      <c r="A16" s="35"/>
      <c r="B16" s="550" t="s">
        <v>248</v>
      </c>
      <c r="C16" s="551"/>
      <c r="D16" s="551"/>
      <c r="E16" s="551"/>
      <c r="F16" s="552"/>
      <c r="G16" s="163" t="s">
        <v>47</v>
      </c>
      <c r="H16" s="163" t="s">
        <v>132</v>
      </c>
      <c r="I16" s="163" t="s">
        <v>90</v>
      </c>
      <c r="J16" s="163" t="s">
        <v>48</v>
      </c>
      <c r="K16" s="163" t="s">
        <v>15</v>
      </c>
      <c r="L16" s="35"/>
    </row>
    <row r="17" spans="1:12" ht="18" customHeight="1" x14ac:dyDescent="0.2">
      <c r="A17" s="18"/>
      <c r="B17" s="448" t="s">
        <v>116</v>
      </c>
      <c r="C17" s="449"/>
      <c r="D17" s="449"/>
      <c r="E17" s="449"/>
      <c r="F17" s="450"/>
      <c r="G17" s="2"/>
      <c r="H17" s="2"/>
      <c r="I17" s="2"/>
      <c r="J17" s="2"/>
      <c r="K17" s="2"/>
      <c r="L17" s="18"/>
    </row>
    <row r="18" spans="1:12" ht="18" customHeight="1" x14ac:dyDescent="0.2">
      <c r="A18" s="18"/>
      <c r="B18" s="517" t="s">
        <v>117</v>
      </c>
      <c r="C18" s="518"/>
      <c r="D18" s="518"/>
      <c r="E18" s="518"/>
      <c r="F18" s="519"/>
      <c r="G18" s="2"/>
      <c r="H18" s="2"/>
      <c r="I18" s="2"/>
      <c r="J18" s="2"/>
      <c r="K18" s="2"/>
      <c r="L18" s="18"/>
    </row>
    <row r="19" spans="1:12" ht="18" customHeight="1" x14ac:dyDescent="0.2">
      <c r="A19" s="18"/>
      <c r="B19" s="448" t="s">
        <v>118</v>
      </c>
      <c r="C19" s="449"/>
      <c r="D19" s="449"/>
      <c r="E19" s="449"/>
      <c r="F19" s="450"/>
      <c r="G19" s="2"/>
      <c r="H19" s="2"/>
      <c r="I19" s="2"/>
      <c r="J19" s="2"/>
      <c r="K19" s="2"/>
      <c r="L19" s="18"/>
    </row>
    <row r="20" spans="1:12" ht="41.25" customHeight="1" x14ac:dyDescent="0.2">
      <c r="A20" s="18"/>
      <c r="B20" s="520" t="str">
        <f>'vcai-AUTO'!B20</f>
        <v>Orientación a Resultados: Garantizar que las metas sean alcanzadas tal como fueron planeadas, con atención y servicio a la ciudadanía; Emprender acciones oportunas para el logro de los objetivos; Demostrar comportamientos específicos para lograr los resultados, tales como perseverancia, determinación, creatividad, flexibilidad, de interacción, etc; Lograr los objetivos acordados mediante el uso eficiente y eficaz de los recursos;  y lograr resultados de acuerdo a los estándares de calidad, bajos costos y oportunidad.</v>
      </c>
      <c r="C20" s="521"/>
      <c r="D20" s="521"/>
      <c r="E20" s="521"/>
      <c r="F20" s="521"/>
      <c r="G20" s="521"/>
      <c r="H20" s="521"/>
      <c r="I20" s="521"/>
      <c r="J20" s="521"/>
      <c r="K20" s="522"/>
      <c r="L20" s="18"/>
    </row>
    <row r="21" spans="1:12" ht="30" customHeight="1" x14ac:dyDescent="0.2">
      <c r="A21" s="35"/>
      <c r="B21" s="550" t="s">
        <v>238</v>
      </c>
      <c r="C21" s="551"/>
      <c r="D21" s="551"/>
      <c r="E21" s="551"/>
      <c r="F21" s="552"/>
      <c r="G21" s="163" t="s">
        <v>47</v>
      </c>
      <c r="H21" s="163" t="s">
        <v>132</v>
      </c>
      <c r="I21" s="163" t="s">
        <v>90</v>
      </c>
      <c r="J21" s="163" t="s">
        <v>48</v>
      </c>
      <c r="K21" s="163" t="s">
        <v>15</v>
      </c>
      <c r="L21" s="35"/>
    </row>
    <row r="22" spans="1:12" ht="18" customHeight="1" x14ac:dyDescent="0.2">
      <c r="A22" s="18"/>
      <c r="B22" s="517" t="s">
        <v>119</v>
      </c>
      <c r="C22" s="518"/>
      <c r="D22" s="518"/>
      <c r="E22" s="518"/>
      <c r="F22" s="519"/>
      <c r="G22" s="2"/>
      <c r="H22" s="2"/>
      <c r="I22" s="2"/>
      <c r="J22" s="2"/>
      <c r="K22" s="2"/>
      <c r="L22" s="18"/>
    </row>
    <row r="23" spans="1:12" ht="18" customHeight="1" x14ac:dyDescent="0.2">
      <c r="A23" s="18"/>
      <c r="B23" s="517" t="s">
        <v>120</v>
      </c>
      <c r="C23" s="518"/>
      <c r="D23" s="518"/>
      <c r="E23" s="518"/>
      <c r="F23" s="519"/>
      <c r="G23" s="2"/>
      <c r="H23" s="2"/>
      <c r="I23" s="2"/>
      <c r="J23" s="2"/>
      <c r="K23" s="2"/>
      <c r="L23" s="18"/>
    </row>
    <row r="24" spans="1:12" ht="18" customHeight="1" x14ac:dyDescent="0.2">
      <c r="A24" s="18"/>
      <c r="B24" s="517" t="s">
        <v>121</v>
      </c>
      <c r="C24" s="518"/>
      <c r="D24" s="518"/>
      <c r="E24" s="518"/>
      <c r="F24" s="519"/>
      <c r="G24" s="2"/>
      <c r="H24" s="2"/>
      <c r="I24" s="2"/>
      <c r="J24" s="2"/>
      <c r="K24" s="2"/>
      <c r="L24" s="18"/>
    </row>
    <row r="25" spans="1:12" ht="38.25" customHeight="1" x14ac:dyDescent="0.2">
      <c r="A25" s="18"/>
      <c r="B25" s="520" t="str">
        <f>'vcai-AUTO'!B25</f>
        <v>Negociación: Lograr acuerdos satisfactorios entre diferentes partes, basándose en el intercambio de argumentos y propuestas veraces, sólidos y consistentes; Alinear objetivos, alcanzar soluciones y beneficios mutuos; Llegar a un acuerdo entre partes discordantes; E intervenir en situaciones de desacuerdo o conflicto en busca de soluciones aceptables para los involucrados.</v>
      </c>
      <c r="C25" s="521"/>
      <c r="D25" s="521"/>
      <c r="E25" s="521"/>
      <c r="F25" s="521"/>
      <c r="G25" s="521"/>
      <c r="H25" s="521"/>
      <c r="I25" s="521"/>
      <c r="J25" s="521"/>
      <c r="K25" s="522"/>
      <c r="L25" s="18"/>
    </row>
    <row r="26" spans="1:12" ht="30" customHeight="1" x14ac:dyDescent="0.2">
      <c r="A26" s="35"/>
      <c r="B26" s="550" t="s">
        <v>248</v>
      </c>
      <c r="C26" s="551"/>
      <c r="D26" s="551"/>
      <c r="E26" s="551"/>
      <c r="F26" s="552"/>
      <c r="G26" s="163" t="s">
        <v>47</v>
      </c>
      <c r="H26" s="163" t="s">
        <v>132</v>
      </c>
      <c r="I26" s="163" t="s">
        <v>90</v>
      </c>
      <c r="J26" s="163" t="s">
        <v>48</v>
      </c>
      <c r="K26" s="163" t="s">
        <v>15</v>
      </c>
      <c r="L26" s="35"/>
    </row>
    <row r="27" spans="1:12" ht="18" customHeight="1" x14ac:dyDescent="0.2">
      <c r="A27" s="36"/>
      <c r="B27" s="448" t="s">
        <v>122</v>
      </c>
      <c r="C27" s="449"/>
      <c r="D27" s="449"/>
      <c r="E27" s="449"/>
      <c r="F27" s="450"/>
      <c r="G27" s="2"/>
      <c r="H27" s="2"/>
      <c r="I27" s="2"/>
      <c r="J27" s="2"/>
      <c r="K27" s="2"/>
      <c r="L27" s="36"/>
    </row>
    <row r="28" spans="1:12" ht="18" customHeight="1" x14ac:dyDescent="0.2">
      <c r="A28" s="36"/>
      <c r="B28" s="448" t="s">
        <v>123</v>
      </c>
      <c r="C28" s="449"/>
      <c r="D28" s="449"/>
      <c r="E28" s="449"/>
      <c r="F28" s="450"/>
      <c r="G28" s="2"/>
      <c r="H28" s="2"/>
      <c r="I28" s="2"/>
      <c r="J28" s="2"/>
      <c r="K28" s="2"/>
      <c r="L28" s="36"/>
    </row>
    <row r="29" spans="1:12" ht="51.75" customHeight="1" x14ac:dyDescent="0.2">
      <c r="A29" s="18"/>
      <c r="B29" s="553" t="str">
        <f>'vcai-AUTO'!B29</f>
        <v>Trabajo en Equipo: Desarrollar y mantener relaciones productivas y respetuosas de trabajo con los demás, proporcionando un marco de responsabilidad compartida; Reconocer y aprovechar el talento de los demás, para integrarlos y lograr mayor efectividad en el equipo; Coordinar el propio trabajo con el de otras personas para el logro de objetivos en común, a través de la colaboración y el intercambio de ideas y recursos; Reconocer la interdependencia entre su trabajo y el de otras personas; Y Trabajar en cooperación con otros, más que competitivamente.</v>
      </c>
      <c r="C29" s="554"/>
      <c r="D29" s="554"/>
      <c r="E29" s="554"/>
      <c r="F29" s="554"/>
      <c r="G29" s="554"/>
      <c r="H29" s="554"/>
      <c r="I29" s="554"/>
      <c r="J29" s="554"/>
      <c r="K29" s="555"/>
      <c r="L29" s="31"/>
    </row>
    <row r="30" spans="1:12" ht="30" customHeight="1" x14ac:dyDescent="0.2">
      <c r="A30" s="35"/>
      <c r="B30" s="550" t="s">
        <v>248</v>
      </c>
      <c r="C30" s="551"/>
      <c r="D30" s="551"/>
      <c r="E30" s="551"/>
      <c r="F30" s="552"/>
      <c r="G30" s="163" t="s">
        <v>47</v>
      </c>
      <c r="H30" s="163" t="s">
        <v>132</v>
      </c>
      <c r="I30" s="163" t="s">
        <v>90</v>
      </c>
      <c r="J30" s="163" t="s">
        <v>48</v>
      </c>
      <c r="K30" s="163" t="s">
        <v>15</v>
      </c>
      <c r="L30" s="35"/>
    </row>
    <row r="31" spans="1:12" ht="18" customHeight="1" x14ac:dyDescent="0.25">
      <c r="A31" s="37"/>
      <c r="B31" s="448" t="s">
        <v>124</v>
      </c>
      <c r="C31" s="449"/>
      <c r="D31" s="449"/>
      <c r="E31" s="449"/>
      <c r="F31" s="450"/>
      <c r="G31" s="2"/>
      <c r="H31" s="2"/>
      <c r="I31" s="2"/>
      <c r="J31" s="2"/>
      <c r="K31" s="2"/>
      <c r="L31" s="37"/>
    </row>
    <row r="32" spans="1:12" ht="18" customHeight="1" x14ac:dyDescent="0.25">
      <c r="A32" s="37"/>
      <c r="B32" s="448" t="s">
        <v>125</v>
      </c>
      <c r="C32" s="449"/>
      <c r="D32" s="449"/>
      <c r="E32" s="449"/>
      <c r="F32" s="450"/>
      <c r="G32" s="2"/>
      <c r="H32" s="2"/>
      <c r="I32" s="2"/>
      <c r="J32" s="2"/>
      <c r="K32" s="2"/>
      <c r="L32" s="37"/>
    </row>
    <row r="33" spans="1:12" ht="18" customHeight="1" x14ac:dyDescent="0.25">
      <c r="A33" s="37"/>
      <c r="B33" s="448" t="s">
        <v>127</v>
      </c>
      <c r="C33" s="543"/>
      <c r="D33" s="449"/>
      <c r="E33" s="449"/>
      <c r="F33" s="450"/>
      <c r="G33" s="2"/>
      <c r="H33" s="2"/>
      <c r="I33" s="2"/>
      <c r="J33" s="2"/>
      <c r="K33" s="2"/>
      <c r="L33" s="37"/>
    </row>
    <row r="34" spans="1:12" ht="12.6" customHeight="1" x14ac:dyDescent="0.2">
      <c r="A34" s="18"/>
      <c r="B34" s="40" t="s">
        <v>44</v>
      </c>
      <c r="C34" s="185" t="str">
        <f>'tablas de calculo'!L3</f>
        <v>Verifica la evaluación</v>
      </c>
      <c r="D34" s="24"/>
      <c r="E34" s="48"/>
      <c r="F34" s="31"/>
      <c r="G34" s="18"/>
      <c r="H34" s="18"/>
      <c r="I34" s="18"/>
      <c r="J34" s="18"/>
      <c r="K34" s="18"/>
      <c r="L34" s="18"/>
    </row>
    <row r="35" spans="1:12" x14ac:dyDescent="0.2">
      <c r="A35" s="18"/>
      <c r="B35" s="40" t="s">
        <v>1</v>
      </c>
      <c r="C35" s="185" t="str">
        <f>'tablas de calculo'!L7</f>
        <v>Verifica la evaluación</v>
      </c>
      <c r="D35" s="18"/>
      <c r="E35" s="544" t="str">
        <f>'Resumen personal'!B51</f>
        <v xml:space="preserve">                                                                                                                                                               </v>
      </c>
      <c r="F35" s="544"/>
      <c r="G35" s="544"/>
      <c r="H35" s="18"/>
      <c r="I35" s="18"/>
      <c r="J35" s="18"/>
      <c r="K35" s="18"/>
      <c r="L35" s="18"/>
    </row>
    <row r="36" spans="1:12" x14ac:dyDescent="0.2">
      <c r="A36" s="18"/>
      <c r="B36" s="41" t="s">
        <v>2</v>
      </c>
      <c r="C36" s="185" t="str">
        <f>'tablas de calculo'!L11</f>
        <v>Verifica la evaluación</v>
      </c>
      <c r="D36" s="18"/>
      <c r="E36" s="544"/>
      <c r="F36" s="544"/>
      <c r="G36" s="544"/>
      <c r="H36" s="18"/>
      <c r="I36" s="18"/>
      <c r="J36" s="18"/>
      <c r="K36" s="18"/>
      <c r="L36" s="18"/>
    </row>
    <row r="37" spans="1:12" x14ac:dyDescent="0.2">
      <c r="A37" s="18"/>
      <c r="B37" s="41" t="s">
        <v>4</v>
      </c>
      <c r="C37" s="185" t="str">
        <f>'tablas de calculo'!L14</f>
        <v>Verifica la evaluación</v>
      </c>
      <c r="D37" s="18"/>
      <c r="E37" s="544"/>
      <c r="F37" s="544"/>
      <c r="G37" s="544"/>
      <c r="H37" s="31"/>
      <c r="I37" s="18"/>
      <c r="J37" s="18"/>
      <c r="K37" s="31"/>
      <c r="L37" s="18"/>
    </row>
    <row r="38" spans="1:12" ht="13.5" thickBot="1" x14ac:dyDescent="0.25">
      <c r="A38" s="18"/>
      <c r="B38" s="41" t="s">
        <v>3</v>
      </c>
      <c r="C38" s="186" t="str">
        <f>'tablas de calculo'!L18</f>
        <v>Verifica la evaluación</v>
      </c>
      <c r="D38" s="18"/>
      <c r="E38" s="544"/>
      <c r="F38" s="544"/>
      <c r="G38" s="544"/>
      <c r="H38" s="49"/>
      <c r="I38" s="87"/>
      <c r="J38" s="87"/>
      <c r="K38" s="49"/>
      <c r="L38" s="18"/>
    </row>
    <row r="39" spans="1:12" ht="33" customHeight="1" x14ac:dyDescent="0.2">
      <c r="A39" s="18"/>
      <c r="B39" s="42" t="s">
        <v>6</v>
      </c>
      <c r="C39" s="162">
        <f>'tablas de calculo'!L19</f>
        <v>0</v>
      </c>
      <c r="D39" s="44"/>
      <c r="E39" s="452"/>
      <c r="F39" s="452"/>
      <c r="G39" s="452"/>
      <c r="H39" s="18"/>
      <c r="I39" s="87"/>
      <c r="J39" s="87"/>
      <c r="K39" s="87"/>
      <c r="L39" s="18"/>
    </row>
    <row r="40" spans="1:12" ht="32.25" customHeight="1" x14ac:dyDescent="0.2">
      <c r="A40" s="31"/>
      <c r="B40" s="274" t="s">
        <v>7</v>
      </c>
      <c r="C40" s="303" t="str">
        <f>'tablas de calculo'!L20</f>
        <v>Aplique la Evaluación</v>
      </c>
      <c r="D40" s="45"/>
      <c r="E40" s="419" t="s">
        <v>205</v>
      </c>
      <c r="F40" s="419"/>
      <c r="G40" s="419"/>
      <c r="H40" s="50"/>
      <c r="I40" s="419" t="s">
        <v>32</v>
      </c>
      <c r="J40" s="419"/>
      <c r="K40" s="419"/>
      <c r="L40" s="31"/>
    </row>
    <row r="41" spans="1:12" ht="25.5" customHeight="1" x14ac:dyDescent="0.2">
      <c r="A41" s="31"/>
      <c r="B41" s="43"/>
      <c r="C41" s="46"/>
      <c r="D41" s="31"/>
      <c r="E41" s="360">
        <f>VCIFM!E54</f>
        <v>0</v>
      </c>
      <c r="F41" s="51"/>
      <c r="G41" s="271">
        <f>VCIFM!H54</f>
        <v>0</v>
      </c>
      <c r="H41" s="31"/>
      <c r="I41" s="542">
        <f>ACT.EXT.!G5</f>
        <v>0</v>
      </c>
      <c r="J41" s="542"/>
      <c r="K41" s="99"/>
      <c r="L41" s="31"/>
    </row>
    <row r="42" spans="1:12" ht="12.75" customHeight="1" x14ac:dyDescent="0.2">
      <c r="A42" s="31"/>
      <c r="B42" s="43"/>
      <c r="C42" s="46"/>
      <c r="D42" s="45"/>
      <c r="E42" s="311" t="s">
        <v>152</v>
      </c>
      <c r="F42" s="52"/>
      <c r="G42" s="53" t="s">
        <v>153</v>
      </c>
      <c r="H42" s="50"/>
      <c r="I42" s="419" t="str">
        <f>ACT.EXT.!G6</f>
        <v>AÑO DE LA EVALUACIÓN</v>
      </c>
      <c r="J42" s="419"/>
      <c r="K42" s="99"/>
      <c r="L42" s="31"/>
    </row>
    <row r="43" spans="1:12" ht="21" customHeight="1" x14ac:dyDescent="0.2">
      <c r="A43" s="31"/>
      <c r="B43" s="43"/>
      <c r="C43" s="47"/>
      <c r="D43" s="31"/>
      <c r="E43" s="51"/>
      <c r="F43" s="51"/>
      <c r="G43" s="54"/>
      <c r="H43" s="55"/>
      <c r="I43" s="99"/>
      <c r="J43" s="99"/>
      <c r="K43" s="99"/>
      <c r="L43" s="31"/>
    </row>
    <row r="44" spans="1:12" ht="3.75" customHeight="1" x14ac:dyDescent="0.2">
      <c r="A44" s="18"/>
      <c r="B44" s="18"/>
      <c r="C44" s="18"/>
      <c r="D44" s="18"/>
      <c r="E44" s="31"/>
      <c r="F44" s="18"/>
      <c r="G44" s="31"/>
      <c r="H44" s="31"/>
      <c r="I44" s="31"/>
      <c r="J44" s="31"/>
      <c r="K44" s="31"/>
      <c r="L44" s="18"/>
    </row>
    <row r="45" spans="1:12" ht="21" customHeight="1" x14ac:dyDescent="0.2">
      <c r="A45" s="18"/>
      <c r="B45" s="545" t="s">
        <v>46</v>
      </c>
      <c r="C45" s="546"/>
      <c r="D45" s="546"/>
      <c r="E45" s="546"/>
      <c r="F45" s="546"/>
      <c r="G45" s="546"/>
      <c r="H45" s="546"/>
      <c r="I45" s="546"/>
      <c r="J45" s="546"/>
      <c r="K45" s="547"/>
      <c r="L45" s="18"/>
    </row>
    <row r="46" spans="1:12" ht="25.5" customHeight="1" x14ac:dyDescent="0.2">
      <c r="A46" s="18"/>
      <c r="B46" s="540"/>
      <c r="C46" s="541"/>
      <c r="D46" s="303" t="s">
        <v>108</v>
      </c>
      <c r="E46" s="548"/>
      <c r="F46" s="548"/>
      <c r="G46" s="548"/>
      <c r="H46" s="548"/>
      <c r="I46" s="548"/>
      <c r="J46" s="548"/>
      <c r="K46" s="549"/>
      <c r="L46" s="18"/>
    </row>
    <row r="47" spans="1:12" ht="25.5" customHeight="1" x14ac:dyDescent="0.2">
      <c r="A47" s="18"/>
      <c r="B47" s="540"/>
      <c r="C47" s="541"/>
      <c r="D47" s="303" t="s">
        <v>108</v>
      </c>
      <c r="E47" s="538"/>
      <c r="F47" s="538"/>
      <c r="G47" s="538"/>
      <c r="H47" s="538"/>
      <c r="I47" s="538"/>
      <c r="J47" s="538"/>
      <c r="K47" s="539"/>
      <c r="L47" s="18"/>
    </row>
    <row r="48" spans="1:12" ht="25.5" customHeight="1" x14ac:dyDescent="0.2">
      <c r="A48" s="18"/>
      <c r="B48" s="540"/>
      <c r="C48" s="541"/>
      <c r="D48" s="303" t="s">
        <v>108</v>
      </c>
      <c r="E48" s="538"/>
      <c r="F48" s="538"/>
      <c r="G48" s="538"/>
      <c r="H48" s="538"/>
      <c r="I48" s="538"/>
      <c r="J48" s="538"/>
      <c r="K48" s="539"/>
      <c r="L48" s="18"/>
    </row>
    <row r="49" spans="1:12" ht="25.5" customHeight="1" x14ac:dyDescent="0.2">
      <c r="A49" s="18"/>
      <c r="B49" s="540"/>
      <c r="C49" s="541"/>
      <c r="D49" s="303" t="s">
        <v>108</v>
      </c>
      <c r="E49" s="538"/>
      <c r="F49" s="538"/>
      <c r="G49" s="538"/>
      <c r="H49" s="538"/>
      <c r="I49" s="538"/>
      <c r="J49" s="538"/>
      <c r="K49" s="539"/>
      <c r="L49" s="18"/>
    </row>
    <row r="50" spans="1:12" ht="25.5" customHeight="1" x14ac:dyDescent="0.2">
      <c r="A50" s="18"/>
      <c r="B50" s="540"/>
      <c r="C50" s="541"/>
      <c r="D50" s="303" t="s">
        <v>108</v>
      </c>
      <c r="E50" s="538"/>
      <c r="F50" s="538"/>
      <c r="G50" s="538"/>
      <c r="H50" s="538"/>
      <c r="I50" s="538"/>
      <c r="J50" s="538"/>
      <c r="K50" s="539"/>
      <c r="L50" s="18"/>
    </row>
    <row r="51" spans="1:12" ht="25.5" customHeight="1" x14ac:dyDescent="0.2">
      <c r="A51" s="18"/>
      <c r="B51" s="540"/>
      <c r="C51" s="541"/>
      <c r="D51" s="303" t="s">
        <v>108</v>
      </c>
      <c r="E51" s="538"/>
      <c r="F51" s="538"/>
      <c r="G51" s="538"/>
      <c r="H51" s="538"/>
      <c r="I51" s="538"/>
      <c r="J51" s="538"/>
      <c r="K51" s="539"/>
      <c r="L51" s="18"/>
    </row>
    <row r="52" spans="1:12" ht="25.5" customHeight="1" x14ac:dyDescent="0.2">
      <c r="A52" s="18"/>
      <c r="B52" s="540"/>
      <c r="C52" s="541"/>
      <c r="D52" s="303" t="s">
        <v>108</v>
      </c>
      <c r="E52" s="538"/>
      <c r="F52" s="538"/>
      <c r="G52" s="538"/>
      <c r="H52" s="538"/>
      <c r="I52" s="538"/>
      <c r="J52" s="538"/>
      <c r="K52" s="539"/>
      <c r="L52" s="18"/>
    </row>
    <row r="53" spans="1:12" ht="18.75" customHeight="1" x14ac:dyDescent="0.2">
      <c r="A53" s="1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18"/>
    </row>
    <row r="54" spans="1:12" hidden="1" x14ac:dyDescent="0.2"/>
    <row r="55" spans="1:12" hidden="1" x14ac:dyDescent="0.2"/>
    <row r="56" spans="1:12" hidden="1" x14ac:dyDescent="0.2"/>
    <row r="57" spans="1:12" hidden="1" x14ac:dyDescent="0.2"/>
    <row r="58" spans="1:12" hidden="1" x14ac:dyDescent="0.2"/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</sheetData>
  <sheetProtection password="BD53" sheet="1" objects="1" scenarios="1"/>
  <customSheetViews>
    <customSheetView guid="{50494D46-58B3-4AC4-A527-419C8BBDFD54}" scale="85" showGridLines="0" fitToPage="1" printArea="1" hiddenRows="1" hiddenColumns="1" showRuler="0">
      <selection activeCell="F17" sqref="F17"/>
      <pageMargins left="0.71000000000000008" right="0.15748031496062992" top="0.18" bottom="0.19" header="0" footer="0"/>
      <printOptions horizontalCentered="1"/>
      <pageSetup scale="55" orientation="portrait" r:id="rId1"/>
      <headerFooter alignWithMargins="0"/>
    </customSheetView>
  </customSheetViews>
  <mergeCells count="59">
    <mergeCell ref="B23:F23"/>
    <mergeCell ref="E46:K46"/>
    <mergeCell ref="B13:F13"/>
    <mergeCell ref="B16:F16"/>
    <mergeCell ref="B21:F21"/>
    <mergeCell ref="B26:F26"/>
    <mergeCell ref="B30:F30"/>
    <mergeCell ref="B29:K29"/>
    <mergeCell ref="B27:F27"/>
    <mergeCell ref="B24:F24"/>
    <mergeCell ref="B17:F17"/>
    <mergeCell ref="B31:F31"/>
    <mergeCell ref="B47:C47"/>
    <mergeCell ref="E47:K47"/>
    <mergeCell ref="E40:G40"/>
    <mergeCell ref="B49:C49"/>
    <mergeCell ref="E49:K49"/>
    <mergeCell ref="E52:K52"/>
    <mergeCell ref="I40:K40"/>
    <mergeCell ref="B52:C52"/>
    <mergeCell ref="B32:F32"/>
    <mergeCell ref="B48:C48"/>
    <mergeCell ref="I41:J41"/>
    <mergeCell ref="I42:J42"/>
    <mergeCell ref="E48:K48"/>
    <mergeCell ref="B50:C50"/>
    <mergeCell ref="B51:C51"/>
    <mergeCell ref="B33:F33"/>
    <mergeCell ref="E50:K50"/>
    <mergeCell ref="E35:G39"/>
    <mergeCell ref="E51:K51"/>
    <mergeCell ref="B45:K45"/>
    <mergeCell ref="B46:C46"/>
    <mergeCell ref="J3:K3"/>
    <mergeCell ref="J5:K5"/>
    <mergeCell ref="B3:E3"/>
    <mergeCell ref="B22:F22"/>
    <mergeCell ref="G3:H3"/>
    <mergeCell ref="B4:E4"/>
    <mergeCell ref="B20:K20"/>
    <mergeCell ref="G7:K7"/>
    <mergeCell ref="B5:H5"/>
    <mergeCell ref="B6:H6"/>
    <mergeCell ref="B1:K1"/>
    <mergeCell ref="B28:F28"/>
    <mergeCell ref="B18:F18"/>
    <mergeCell ref="B19:F19"/>
    <mergeCell ref="B25:K25"/>
    <mergeCell ref="B12:K12"/>
    <mergeCell ref="B15:K15"/>
    <mergeCell ref="B8:E8"/>
    <mergeCell ref="G8:K8"/>
    <mergeCell ref="B14:F14"/>
    <mergeCell ref="G4:H4"/>
    <mergeCell ref="J4:K4"/>
    <mergeCell ref="J6:K6"/>
    <mergeCell ref="B9:K9"/>
    <mergeCell ref="B10:K10"/>
    <mergeCell ref="B7:E7"/>
  </mergeCells>
  <phoneticPr fontId="0" type="noConversion"/>
  <dataValidations xWindow="287" yWindow="329" count="14">
    <dataValidation type="textLength" operator="equal" allowBlank="1" showInputMessage="1" showErrorMessage="1" error="ANOTAR A 18 POSICIONES EL C.U.R.P. DEL EVALUADOR CON MAYUSCULAS." sqref="G43">
      <formula1>18</formula1>
    </dataValidation>
    <dataValidation type="list" errorStyle="information" allowBlank="1" showInputMessage="1" showErrorMessage="1" error="ANOTE EL NOMBRE" prompt="DESCRIBA Y ESPECÍFIQUE,EN SU CASO, EL TIPO DE ACCIÓN CORRECTIVA O DE MEJORA DEL DESEMPEÑO QUE CONSIDERE NECESARIO O ADECUADO._x000a_ESTAS ACCIONES PUEDEN INCLUIR:" sqref="D46:D47 B46:C52">
      <formula1>"APRENDIZAJE DE HABILIDADES O CONOCIMIENTOS ESPECIFICOS,ASESORIA PERSONALIZADA,FACULTAMIENTO,SEGUIMIENTO ESPECIAL,OTROS"</formula1>
    </dataValidation>
    <dataValidation type="custom" allowBlank="1" showInputMessage="1" showErrorMessage="1" error="Elije una sola opción en los parámetros de evaluación" sqref="G14:K14">
      <formula1>COUNTIF($G$14:$K$14,G14)=1</formula1>
    </dataValidation>
    <dataValidation type="custom" allowBlank="1" showInputMessage="1" showErrorMessage="1" error="Elije una sola opción en los parámetros de evaluación" sqref="G17:K17">
      <formula1>COUNTIF($G$17:$K$17,G17)=1</formula1>
    </dataValidation>
    <dataValidation type="custom" allowBlank="1" showInputMessage="1" showErrorMessage="1" error="Elije una sola opción en los parámetros de evaluación" sqref="G18:K18">
      <formula1>COUNTIF($G$18:$K$18,G18)=1</formula1>
    </dataValidation>
    <dataValidation type="custom" allowBlank="1" showInputMessage="1" showErrorMessage="1" error="Elije una sola opción en los parámetros de evaluación" sqref="G19:K19">
      <formula1>COUNTIF($G$19:$K$19,G19)=1</formula1>
    </dataValidation>
    <dataValidation type="custom" allowBlank="1" showInputMessage="1" showErrorMessage="1" error="Elije una sola opción en los parámetros de evaluación" sqref="G22:K22">
      <formula1>COUNTIF($G$22:$K$22,G22)=1</formula1>
    </dataValidation>
    <dataValidation type="custom" allowBlank="1" showInputMessage="1" showErrorMessage="1" error="Elije una sola opción en los parámetros de evaluación" sqref="G23:K23">
      <formula1>COUNTIF($G$23:$K$23,G23)=1</formula1>
    </dataValidation>
    <dataValidation type="custom" allowBlank="1" showInputMessage="1" showErrorMessage="1" error="Elije una sola opción en los parámetros de evaluación" sqref="G24:K24">
      <formula1>COUNTIF($G$24:$K$24,G24)=1</formula1>
    </dataValidation>
    <dataValidation type="custom" allowBlank="1" showInputMessage="1" showErrorMessage="1" error="Elije una sola opción en los parámetros de evaluación" sqref="G27:K27">
      <formula1>COUNTIF($G$27:$K$27,G27)=1</formula1>
    </dataValidation>
    <dataValidation type="custom" allowBlank="1" showInputMessage="1" showErrorMessage="1" error="Elije una sola opción en los parámetros de evaluación" sqref="G28:K28">
      <formula1>COUNTIF($G$28:$K$28,G28)=1</formula1>
    </dataValidation>
    <dataValidation type="custom" allowBlank="1" showInputMessage="1" showErrorMessage="1" error="Elije una sola opción en los parámetros de evaluación" sqref="G31:K31">
      <formula1>COUNTIF($G$31:$K$31,G31)=1</formula1>
    </dataValidation>
    <dataValidation type="custom" allowBlank="1" showInputMessage="1" showErrorMessage="1" error="Elije una sola opción en los parámetros de evaluación" sqref="G32:K32">
      <formula1>COUNTIF($G$32:$K$32,G32)=1</formula1>
    </dataValidation>
    <dataValidation type="custom" allowBlank="1" showInputMessage="1" showErrorMessage="1" error="Elije una sola opción en los parámetros de evaluación" sqref="G33:K33">
      <formula1>COUNTIF($G$33:$K$33,G33)=1</formula1>
    </dataValidation>
  </dataValidations>
  <printOptions horizontalCentered="1"/>
  <pageMargins left="0.70866141732283472" right="0.15748031496062992" top="0.19685039370078741" bottom="0.19685039370078741" header="0" footer="0"/>
  <pageSetup scale="53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W267"/>
  <sheetViews>
    <sheetView view="pageBreakPreview" zoomScale="75" zoomScaleNormal="75" zoomScaleSheetLayoutView="75" workbookViewId="0">
      <selection sqref="A1:XFD1048576"/>
    </sheetView>
  </sheetViews>
  <sheetFormatPr baseColWidth="10" defaultColWidth="0" defaultRowHeight="14.25" customHeight="1" zeroHeight="1" x14ac:dyDescent="0.2"/>
  <cols>
    <col min="1" max="1" width="9.140625" customWidth="1"/>
    <col min="2" max="49" width="9.140625" hidden="1" customWidth="1"/>
    <col min="50" max="16384" width="9.140625" hidden="1"/>
  </cols>
  <sheetData>
    <row r="1" spans="1:48" s="100" customFormat="1" ht="14.25" customHeight="1" x14ac:dyDescent="0.2">
      <c r="A1" s="201" t="s">
        <v>9</v>
      </c>
      <c r="B1" s="202"/>
      <c r="C1" s="563">
        <v>1</v>
      </c>
      <c r="D1" s="563"/>
      <c r="E1" s="203">
        <v>0</v>
      </c>
      <c r="F1" s="203">
        <v>0</v>
      </c>
      <c r="G1" s="203" t="s">
        <v>203</v>
      </c>
      <c r="H1" s="204" t="str">
        <f>IF('vcai-SUPERIOR'!G14="X",4,IF('vcai-SUPERIOR'!H14="X",3,IF('vcai-SUPERIOR'!I14="X",2,IF('vcai-SUPERIOR'!J14="X",1,IF('vcai-SUPERIOR'!K14="X","No Aplica","   " )))))</f>
        <v xml:space="preserve">   </v>
      </c>
      <c r="I1" s="205">
        <f>IF(J1=0,0,K2/J3)</f>
        <v>0</v>
      </c>
      <c r="J1" s="204">
        <f>COUNTIF(H1,"&gt;=1")</f>
        <v>0</v>
      </c>
      <c r="K1" s="316" t="s">
        <v>20</v>
      </c>
      <c r="L1" s="207">
        <f>IF(J1=1,LOOKUP(H1,$C$1:$D$6))*I1/100</f>
        <v>0</v>
      </c>
      <c r="M1" s="204" t="str">
        <f>IF('vcai-AUTO'!H14="X",4,IF('vcai-AUTO'!I14="X",3,IF('vcai-AUTO'!J14="X",2,IF('vcai-AUTO'!K14="X",1,"   " ))))</f>
        <v xml:space="preserve">   </v>
      </c>
      <c r="N1" s="205">
        <f>IF(O1=0,0,P2/O3)</f>
        <v>0</v>
      </c>
      <c r="O1" s="204">
        <f>COUNTIF(M1,"&gt;=1")</f>
        <v>0</v>
      </c>
      <c r="P1" s="316" t="s">
        <v>20</v>
      </c>
      <c r="Q1" s="208">
        <f>IF(O1=1,LOOKUP(M1,C1:D6))*N1/100</f>
        <v>0</v>
      </c>
      <c r="R1" s="204" t="str">
        <f>IF('vcai-3° EVALUADOR'!G14="X",4,IF('vcai-3° EVALUADOR'!H14="X",3,IF('vcai-3° EVALUADOR'!I14="X",2,IF('vcai-3° EVALUADOR'!J14="X",1,IF('vcai-3° EVALUADOR'!K14="X","No Aplica","   " )))))</f>
        <v xml:space="preserve">   </v>
      </c>
      <c r="S1" s="208">
        <f>IF(T1=0,0,U2/T3)</f>
        <v>0</v>
      </c>
      <c r="T1" s="204">
        <f>COUNTIF(R1,"&gt;=1")</f>
        <v>0</v>
      </c>
      <c r="U1" s="206" t="s">
        <v>20</v>
      </c>
      <c r="V1" s="208">
        <f>IF(T1=1,LOOKUP(R1,C1:D6))*S1/100</f>
        <v>0</v>
      </c>
      <c r="W1" s="204" t="e">
        <f>IF(#REF!="X",3,IF(#REF!="X",2,IF(#REF!="X",1,IF(#REF!="X","No Aplica","    "))))</f>
        <v>#REF!</v>
      </c>
      <c r="X1" s="205">
        <f>IF(Y1=0,0,Z5/Y6)</f>
        <v>0</v>
      </c>
      <c r="Y1" s="204">
        <f>COUNTIF(W1,"&gt;=1")</f>
        <v>0</v>
      </c>
      <c r="Z1" s="209" t="s">
        <v>35</v>
      </c>
      <c r="AA1" s="208">
        <f>IF(Y1=1,LOOKUP(W1,Z22:AA25))*X1/100</f>
        <v>0</v>
      </c>
      <c r="AB1" s="210" t="str">
        <f>IF(VCIFM!G18="X",4,IF(VCIFM!H18="X",3,IF(VCIFM!I18="X",2,IF(VCIFM!J18="X",1,IF(VCIFM!K18="X",0,"   ")))))</f>
        <v xml:space="preserve">   </v>
      </c>
      <c r="AC1" s="210">
        <f t="shared" ref="AC1:AC7" si="0">COUNTIF(AB1,"&gt;=1")</f>
        <v>0</v>
      </c>
      <c r="AD1" s="211">
        <f>IF(AB1=0,"0",VCIFM!F18/100)</f>
        <v>0</v>
      </c>
      <c r="AE1" s="212">
        <f t="shared" ref="AE1:AE7" si="1">IF(AB1=0,"0",IF(AC1=1,LOOKUP(AB1,$C$2:$D$6))*AD1)</f>
        <v>0</v>
      </c>
      <c r="AF1" s="244" t="str">
        <f>IF(VCCOGR!I14="X",4,IF(VCCOGR!J14="X",3,IF(VCCOGR!K14="X",2,IF(VCCOGR!L14="X",1,IF(VCCOGR!M14="X",0,"   " )))))</f>
        <v xml:space="preserve">   </v>
      </c>
      <c r="AG1" s="244">
        <f t="shared" ref="AG1:AG7" si="2">COUNTIF(AF1,"&gt;=1")</f>
        <v>0</v>
      </c>
      <c r="AH1" s="268">
        <f>VCCOGR!H14/100</f>
        <v>0</v>
      </c>
      <c r="AI1" s="268">
        <f t="shared" ref="AI1:AI7" si="3">IF(AG1=1,LOOKUP(AF1,$C$1:$D$6))*AH1</f>
        <v>0</v>
      </c>
      <c r="AJ1" s="215" t="s">
        <v>99</v>
      </c>
      <c r="AK1" s="558" t="s">
        <v>52</v>
      </c>
      <c r="AL1" s="558"/>
      <c r="AM1" s="558"/>
      <c r="AN1" s="558"/>
      <c r="AO1" s="558"/>
      <c r="AP1" s="331">
        <f>SUM(AO3,AN10)</f>
        <v>0</v>
      </c>
      <c r="AQ1" s="213">
        <v>1</v>
      </c>
      <c r="AR1" s="214" t="str">
        <f>IF(APOR.DEST.!H25="X",0.385,IF(APOR.DEST.!I25="X",0.256,IF(APOR.DEST.!J25="X",0.128,"   ")))</f>
        <v xml:space="preserve">   </v>
      </c>
      <c r="AT1" s="215">
        <v>1</v>
      </c>
      <c r="AU1" s="207" t="str">
        <f>IF(ACT.EXT.!H23="X", 3.349,IF(ACT.EXT.!I23="X", 2.22, IF(ACT.EXT.!J23="X",1.11,"   ")))</f>
        <v xml:space="preserve">   </v>
      </c>
    </row>
    <row r="2" spans="1:48" s="100" customFormat="1" ht="14.25" hidden="1" customHeight="1" x14ac:dyDescent="0.2">
      <c r="A2" s="216" t="s">
        <v>8</v>
      </c>
      <c r="B2" s="217">
        <v>30</v>
      </c>
      <c r="C2" s="215">
        <v>0</v>
      </c>
      <c r="D2" s="218" t="s">
        <v>15</v>
      </c>
      <c r="E2" s="219">
        <v>0.9</v>
      </c>
      <c r="F2" s="218">
        <v>59.9</v>
      </c>
      <c r="G2" s="101" t="s">
        <v>144</v>
      </c>
      <c r="H2" s="563"/>
      <c r="I2" s="563"/>
      <c r="J2" s="204"/>
      <c r="K2" s="215">
        <v>20</v>
      </c>
      <c r="L2" s="208"/>
      <c r="M2" s="556"/>
      <c r="N2" s="556"/>
      <c r="O2" s="204"/>
      <c r="P2" s="215">
        <f>K2</f>
        <v>20</v>
      </c>
      <c r="Q2" s="208"/>
      <c r="R2" s="204"/>
      <c r="S2" s="208"/>
      <c r="T2" s="204"/>
      <c r="U2" s="315">
        <f>P2</f>
        <v>20</v>
      </c>
      <c r="V2" s="208"/>
      <c r="W2" s="204" t="e">
        <f>IF(#REF!="X",3,IF(#REF!="X",2,IF(#REF!="X",1,IF(#REF!="X","No Aplica","   " ))))</f>
        <v>#REF!</v>
      </c>
      <c r="X2" s="205">
        <f>IF(Y2=0,0,Z5/Y6)</f>
        <v>0</v>
      </c>
      <c r="Y2" s="204">
        <f>COUNTIF(W2,"&gt;=1")</f>
        <v>0</v>
      </c>
      <c r="Z2" s="206" t="s">
        <v>36</v>
      </c>
      <c r="AA2" s="208">
        <f>IF(Y2=1,LOOKUP(W2,Z22:AA26))*X2/100</f>
        <v>0</v>
      </c>
      <c r="AB2" s="210" t="str">
        <f>IF(VCIFM!G22="X",4,IF(VCIFM!H22="X",3,IF(VCIFM!I22="X",2,IF(VCIFM!J22="X",1,IF(VCIFM!K22="X",0,"   " )))))</f>
        <v xml:space="preserve">   </v>
      </c>
      <c r="AC2" s="210">
        <f t="shared" si="0"/>
        <v>0</v>
      </c>
      <c r="AD2" s="211">
        <f>IF(AB2=0,"0",VCIFM!F22/100)</f>
        <v>0</v>
      </c>
      <c r="AE2" s="212">
        <f t="shared" si="1"/>
        <v>0</v>
      </c>
      <c r="AF2" s="244" t="str">
        <f>IF(VCCOGR!I18="X",4,IF(VCCOGR!J18="X",3,IF(VCCOGR!K18="X",2,IF(VCCOGR!L18="X",1,IF(VCCOGR!M18="X",0,"   " )))))</f>
        <v xml:space="preserve">   </v>
      </c>
      <c r="AG2" s="244">
        <f t="shared" si="2"/>
        <v>0</v>
      </c>
      <c r="AH2" s="268">
        <f>VCCOGR!H18/100</f>
        <v>0</v>
      </c>
      <c r="AI2" s="268">
        <f t="shared" si="3"/>
        <v>0</v>
      </c>
      <c r="AJ2" s="332">
        <f>SUM(AJ11,AJ5,AJ4,AJ3)</f>
        <v>40</v>
      </c>
      <c r="AK2" s="558" t="s">
        <v>96</v>
      </c>
      <c r="AL2" s="558"/>
      <c r="AM2" s="558"/>
      <c r="AN2" s="558"/>
      <c r="AO2" s="333"/>
      <c r="AP2" s="345">
        <f>AP1/AJ2*100</f>
        <v>0</v>
      </c>
      <c r="AQ2" s="213">
        <v>2</v>
      </c>
      <c r="AR2" s="214" t="str">
        <f>IF(APOR.DEST.!H26="X",0.385,IF(APOR.DEST.!I26="X",0.256,IF(APOR.DEST.!J26="X",0.128,"   ")))</f>
        <v xml:space="preserve">   </v>
      </c>
      <c r="AT2" s="215">
        <v>2</v>
      </c>
      <c r="AU2" s="207" t="str">
        <f>IF(ACT.EXT.!H24="X",3.349,IF(ACT.EXT.!I24="X",2.22,IF(ACT.EXT.!J24="X",1.11,"   ")))</f>
        <v xml:space="preserve">   </v>
      </c>
    </row>
    <row r="3" spans="1:48" s="100" customFormat="1" ht="14.25" hidden="1" customHeight="1" x14ac:dyDescent="0.2">
      <c r="A3" s="216" t="s">
        <v>10</v>
      </c>
      <c r="B3" s="217">
        <v>67.45</v>
      </c>
      <c r="C3" s="220">
        <v>1</v>
      </c>
      <c r="D3" s="221">
        <v>30</v>
      </c>
      <c r="E3" s="219">
        <v>60</v>
      </c>
      <c r="F3" s="218">
        <v>69.900000000000006</v>
      </c>
      <c r="G3" s="101" t="s">
        <v>143</v>
      </c>
      <c r="H3" s="563"/>
      <c r="I3" s="563"/>
      <c r="J3" s="206">
        <f>SUM(J1)</f>
        <v>0</v>
      </c>
      <c r="K3" s="317" t="s">
        <v>0</v>
      </c>
      <c r="L3" s="222" t="str">
        <f>IF(J3&gt;0,SUM(L1),"Verifica la evaluación")</f>
        <v>Verifica la evaluación</v>
      </c>
      <c r="M3" s="556"/>
      <c r="N3" s="556"/>
      <c r="O3" s="206">
        <f>SUM(O1:O2)</f>
        <v>0</v>
      </c>
      <c r="P3" s="317" t="s">
        <v>0</v>
      </c>
      <c r="Q3" s="223" t="str">
        <f>IF(O3&gt;0,SUM(Q1),"Verifica la evaluación")</f>
        <v>Verifica la evaluación</v>
      </c>
      <c r="R3" s="204"/>
      <c r="S3" s="208"/>
      <c r="T3" s="206">
        <f>SUM(T1)</f>
        <v>0</v>
      </c>
      <c r="U3" s="317" t="s">
        <v>0</v>
      </c>
      <c r="V3" s="224" t="str">
        <f>IF(T3&gt;0,SUM(V1),"Verifica la evaluación")</f>
        <v>Verifica la evaluación</v>
      </c>
      <c r="W3" s="204" t="e">
        <f>IF(#REF!="X",3,IF(#REF!="X",2,IF(#REF!="X",1,IF(#REF!="X","No Aplica","   " ))))</f>
        <v>#REF!</v>
      </c>
      <c r="X3" s="205">
        <f>IF(Y3=0,0,Z5/Y6)</f>
        <v>0</v>
      </c>
      <c r="Y3" s="204">
        <f>COUNTIF(W3,"&gt;=1")</f>
        <v>0</v>
      </c>
      <c r="Z3" s="206" t="s">
        <v>37</v>
      </c>
      <c r="AA3" s="208">
        <f>IF(Y3=1,LOOKUP(W3,Z22:AA26))*X3/100</f>
        <v>0</v>
      </c>
      <c r="AB3" s="213" t="str">
        <f>IF(VCIFM!G26="X",4,IF(VCIFM!H26="X",3,IF(VCIFM!I26="X",2,IF(VCIFM!J26="X",1,IF(VCIFM!K26="X",0,"   " )))))</f>
        <v xml:space="preserve">   </v>
      </c>
      <c r="AC3" s="210">
        <f t="shared" si="0"/>
        <v>0</v>
      </c>
      <c r="AD3" s="211">
        <f>IF(AB3=0,"0",VCIFM!F26/100)</f>
        <v>0</v>
      </c>
      <c r="AE3" s="212">
        <f t="shared" si="1"/>
        <v>0</v>
      </c>
      <c r="AF3" s="244" t="str">
        <f>IF(VCCOGR!I22="X",4,IF(VCCOGR!J22="X",3,IF(VCCOGR!K22="X",2,IF(VCCOGR!L22="X",1,IF(VCCOGR!M22="X",0,"   " )))))</f>
        <v xml:space="preserve">   </v>
      </c>
      <c r="AG3" s="244">
        <f t="shared" si="2"/>
        <v>0</v>
      </c>
      <c r="AH3" s="268">
        <f>VCCOGR!H22/100</f>
        <v>0</v>
      </c>
      <c r="AI3" s="268">
        <f t="shared" si="3"/>
        <v>0</v>
      </c>
      <c r="AJ3" s="208">
        <f>IF(AI15=0,AG12,IF(AI15=1,AH12,IF(AI15=2,AI12)))</f>
        <v>10</v>
      </c>
      <c r="AK3" s="334" t="s">
        <v>29</v>
      </c>
      <c r="AL3" s="248">
        <f>Q19</f>
        <v>0</v>
      </c>
      <c r="AM3" s="248" t="str">
        <f>Q20</f>
        <v>Aplique la Evaluación</v>
      </c>
      <c r="AN3" s="268">
        <f>AL3*AJ3/100</f>
        <v>0</v>
      </c>
      <c r="AO3" s="331">
        <f>SUM(AN3:AN5)</f>
        <v>0</v>
      </c>
      <c r="AP3" s="564" t="str">
        <f>VLOOKUP(AP2,E1:G5,3)</f>
        <v>Aplique la Evaluación</v>
      </c>
      <c r="AQ3" s="213">
        <v>3</v>
      </c>
      <c r="AR3" s="214" t="str">
        <f>IF(APOR.DEST.!H27="X",0.385,IF(APOR.DEST.!I27="X",0.256,IF(APOR.DEST.!J27="X",0.128,"   ")))</f>
        <v xml:space="preserve">   </v>
      </c>
      <c r="AT3" s="215">
        <v>3</v>
      </c>
      <c r="AU3" s="207" t="str">
        <f>IF(ACT.EXT.!H25="X",3.35,IF(ACT.EXT.!I25="X",2.22,IF(ACT.EXT.!J25="X",1.11,"   ")))</f>
        <v xml:space="preserve">   </v>
      </c>
    </row>
    <row r="4" spans="1:48" s="100" customFormat="1" ht="14.25" hidden="1" customHeight="1" x14ac:dyDescent="0.2">
      <c r="A4" s="216" t="s">
        <v>11</v>
      </c>
      <c r="B4" s="217">
        <v>82.5</v>
      </c>
      <c r="C4" s="215">
        <v>2</v>
      </c>
      <c r="D4" s="205">
        <v>65</v>
      </c>
      <c r="E4" s="219">
        <v>70</v>
      </c>
      <c r="F4" s="218">
        <v>89.9</v>
      </c>
      <c r="G4" s="101" t="s">
        <v>14</v>
      </c>
      <c r="H4" s="204" t="str">
        <f>IF('vcai-SUPERIOR'!G17="X",4,IF('vcai-SUPERIOR'!H17="X",3,IF('vcai-SUPERIOR'!I17="X",2,IF('vcai-SUPERIOR'!J17="X",1,IF('vcai-SUPERIOR'!K17="X","No Aplica","   " )))))</f>
        <v xml:space="preserve">   </v>
      </c>
      <c r="I4" s="205">
        <f>IF(J4=0,0,K6/J7)</f>
        <v>0</v>
      </c>
      <c r="J4" s="204">
        <f>COUNTIF(H4,"&gt;=1")</f>
        <v>0</v>
      </c>
      <c r="L4" s="208">
        <f>IF(J4=1,LOOKUP(H4,C1:D6))*I4/100</f>
        <v>0</v>
      </c>
      <c r="M4" s="204" t="str">
        <f>IF('vcai-AUTO'!H17="X",4,IF('vcai-AUTO'!I17="X",3,IF('vcai-AUTO'!J17="X",2,IF('vcai-AUTO'!K17="X",1,"   " ))))</f>
        <v xml:space="preserve">   </v>
      </c>
      <c r="N4" s="205">
        <f>IF(O4=0,0,P6/O7)</f>
        <v>0</v>
      </c>
      <c r="O4" s="204">
        <f>COUNTIF(M4,"&gt;=1")</f>
        <v>0</v>
      </c>
      <c r="Q4" s="208">
        <f>IF(O4=1,LOOKUP(M4,C1:D6))*N4/100</f>
        <v>0</v>
      </c>
      <c r="R4" s="204" t="str">
        <f>IF('vcai-3° EVALUADOR'!G17="X",4,IF('vcai-3° EVALUADOR'!H17="X",3,IF('vcai-3° EVALUADOR'!I17="X",2,IF('vcai-3° EVALUADOR'!J17="X",1,IF('vcai-3° EVALUADOR'!K17="X","No Aplica","   " )))))</f>
        <v xml:space="preserve">   </v>
      </c>
      <c r="S4" s="208">
        <f>IF(T4=0,0,U6/T7)</f>
        <v>0</v>
      </c>
      <c r="T4" s="215">
        <f>COUNTIF(R4,"&gt;=1")</f>
        <v>0</v>
      </c>
      <c r="V4" s="208">
        <f>IF(T4=1,LOOKUP(R4,C1:D6))*S4/100</f>
        <v>0</v>
      </c>
      <c r="W4" s="204" t="e">
        <f>IF(#REF!="X",3,IF(#REF!="X",2,IF(#REF!="X",1,IF(#REF!="X","No Aplica","   " ))))</f>
        <v>#REF!</v>
      </c>
      <c r="X4" s="205">
        <f>IF(Y4=0,0,Z5/Y6)</f>
        <v>0</v>
      </c>
      <c r="Y4" s="204">
        <f>COUNTIF(W4,"&gt;=1")</f>
        <v>0</v>
      </c>
      <c r="Z4" s="206" t="s">
        <v>38</v>
      </c>
      <c r="AA4" s="225">
        <f>IF(Y4=1,LOOKUP(W4,Z22:AA25))*X4/100</f>
        <v>0</v>
      </c>
      <c r="AB4" s="213" t="str">
        <f>IF(VCIFM!G30="X",4,IF(VCIFM!H30="X",3,IF(VCIFM!I30="X",2,IF(VCIFM!J30="X",1,IF(VCIFM!K30="X",0,"   " )))))</f>
        <v xml:space="preserve">   </v>
      </c>
      <c r="AC4" s="210">
        <f t="shared" si="0"/>
        <v>0</v>
      </c>
      <c r="AD4" s="211">
        <f>IF(AB4=0,"0",VCIFM!F30/100)</f>
        <v>0</v>
      </c>
      <c r="AE4" s="212">
        <f t="shared" si="1"/>
        <v>0</v>
      </c>
      <c r="AF4" s="244" t="str">
        <f>IF(VCCOGR!I26="X",4,IF(VCCOGR!J26="X",3,IF(VCCOGR!K26="X",2,IF(VCCOGR!L26="X",1,IF(VCCOGR!M26="X",0,"   " )))))</f>
        <v xml:space="preserve">   </v>
      </c>
      <c r="AG4" s="244">
        <f t="shared" si="2"/>
        <v>0</v>
      </c>
      <c r="AH4" s="268">
        <f>VCCOGR!H26/100</f>
        <v>0</v>
      </c>
      <c r="AI4" s="268">
        <f t="shared" si="3"/>
        <v>0</v>
      </c>
      <c r="AJ4" s="208">
        <f>IF(AI15=0,AG13,IF(AI15=1,AH13,IF(AI15=2,AI13)))</f>
        <v>20</v>
      </c>
      <c r="AK4" s="334" t="s">
        <v>50</v>
      </c>
      <c r="AL4" s="248">
        <f>L19</f>
        <v>0</v>
      </c>
      <c r="AM4" s="213" t="str">
        <f>L20</f>
        <v>Aplique la Evaluación</v>
      </c>
      <c r="AN4" s="268">
        <f>AL4*AJ4/100</f>
        <v>0</v>
      </c>
      <c r="AO4" s="345">
        <f>AO3/AJ6*100</f>
        <v>0</v>
      </c>
      <c r="AP4" s="564"/>
      <c r="AQ4" s="213">
        <v>4</v>
      </c>
      <c r="AR4" s="214" t="str">
        <f>IF(APOR.DEST.!H28="X",0.385,IF(APOR.DEST.!I28="X",0.256,IF(APOR.DEST.!J28="X",0.128,"   ")))</f>
        <v xml:space="preserve">   </v>
      </c>
      <c r="AT4" s="563" t="s">
        <v>87</v>
      </c>
      <c r="AU4" s="563"/>
      <c r="AV4" s="207" t="str">
        <f>IF(AE8="Verifique la suma en la ponderación","Verifica el 3° requisito",IF(AE8&gt;70,SUM(AU1:AU3),"Verifica el 3° requisito"))</f>
        <v>Verifica el 3° requisito</v>
      </c>
    </row>
    <row r="5" spans="1:48" s="100" customFormat="1" ht="14.25" hidden="1" customHeight="1" x14ac:dyDescent="0.2">
      <c r="A5" s="216" t="s">
        <v>12</v>
      </c>
      <c r="B5" s="217">
        <v>100</v>
      </c>
      <c r="C5" s="215">
        <v>3</v>
      </c>
      <c r="D5" s="205">
        <v>80</v>
      </c>
      <c r="E5" s="219">
        <v>90</v>
      </c>
      <c r="F5" s="218">
        <v>100</v>
      </c>
      <c r="G5" s="101" t="s">
        <v>142</v>
      </c>
      <c r="H5" s="204" t="str">
        <f>IF('vcai-SUPERIOR'!G18="X",4,IF('vcai-SUPERIOR'!H18="X",3,IF('vcai-SUPERIOR'!I18="X",2,IF('vcai-SUPERIOR'!J18="X",1,IF('vcai-SUPERIOR'!K18="X","No Aplica","   " )))))</f>
        <v xml:space="preserve">   </v>
      </c>
      <c r="I5" s="205">
        <f>IF(J5=0,0,K6/J7)</f>
        <v>0</v>
      </c>
      <c r="J5" s="204">
        <f>COUNTIF(H5,"&gt;=1")</f>
        <v>0</v>
      </c>
      <c r="L5" s="208">
        <f>IF(J5=1,LOOKUP(H5,C1:D6))*I5/100</f>
        <v>0</v>
      </c>
      <c r="M5" s="204" t="str">
        <f>IF('vcai-AUTO'!H18="X",4,IF('vcai-AUTO'!I18="X",3,IF('vcai-AUTO'!J18="X",2,IF('vcai-AUTO'!K18="X",1,"   " ))))</f>
        <v xml:space="preserve">   </v>
      </c>
      <c r="N5" s="205">
        <f>IF(O5=0,0,P6/O7)</f>
        <v>0</v>
      </c>
      <c r="O5" s="204">
        <f>COUNTIF(M5,"&gt;=1")</f>
        <v>0</v>
      </c>
      <c r="P5" s="215"/>
      <c r="Q5" s="208">
        <f>IF(O5=1,LOOKUP(M5,C2:D7))*N5/100</f>
        <v>0</v>
      </c>
      <c r="R5" s="204" t="str">
        <f>IF('vcai-3° EVALUADOR'!G18="X",4,IF('vcai-3° EVALUADOR'!H18="X",3,IF('vcai-3° EVALUADOR'!I18="X",2,IF('vcai-3° EVALUADOR'!J18="X",1,IF('vcai-3° EVALUADOR'!K18="X","No Aplica","   " )))))</f>
        <v xml:space="preserve">   </v>
      </c>
      <c r="S5" s="208">
        <f>IF(T5=0,0,U6/T7)</f>
        <v>0</v>
      </c>
      <c r="T5" s="215">
        <f>COUNTIF(R5,"&gt;=1")</f>
        <v>0</v>
      </c>
      <c r="V5" s="208">
        <f>IF(T5=1,LOOKUP(R5,C2:D7))*S5/100</f>
        <v>0</v>
      </c>
      <c r="W5" s="556"/>
      <c r="X5" s="556"/>
      <c r="Y5" s="556"/>
      <c r="Z5" s="213" t="e">
        <f>#REF!</f>
        <v>#REF!</v>
      </c>
      <c r="AA5" s="208"/>
      <c r="AB5" s="210" t="str">
        <f>IF(VCIFM!G34="X",4,IF(VCIFM!H34="X",3,IF(VCIFM!I34="X",2,IF(VCIFM!J34="X",1,IF(VCIFM!K34="X",0,"   " )))))</f>
        <v xml:space="preserve">   </v>
      </c>
      <c r="AC5" s="210">
        <f t="shared" si="0"/>
        <v>0</v>
      </c>
      <c r="AD5" s="211">
        <f>IF(AB5=0,"0",VCIFM!F34/100)</f>
        <v>0</v>
      </c>
      <c r="AE5" s="212">
        <f t="shared" si="1"/>
        <v>0</v>
      </c>
      <c r="AF5" s="244" t="str">
        <f>IF(VCCOGR!I30="X",4,IF(VCCOGR!J30="X",3,IF(VCCOGR!K30="X",2,IF(VCCOGR!L30="X",1,IF(VCCOGR!M30="X",0,"   " )))))</f>
        <v xml:space="preserve">   </v>
      </c>
      <c r="AG5" s="244">
        <f t="shared" si="2"/>
        <v>0</v>
      </c>
      <c r="AH5" s="268">
        <f>VCCOGR!H30/100</f>
        <v>0</v>
      </c>
      <c r="AI5" s="268">
        <f t="shared" si="3"/>
        <v>0</v>
      </c>
      <c r="AJ5" s="205">
        <f>IF(AI15=0,AG14,IF(AI15=1,AH14,IF(AI15=2,AI14)))</f>
        <v>10</v>
      </c>
      <c r="AK5" s="334" t="s">
        <v>51</v>
      </c>
      <c r="AL5" s="248">
        <f>V19</f>
        <v>0</v>
      </c>
      <c r="AM5" s="248" t="str">
        <f>V20</f>
        <v>Aplique la Evaluación</v>
      </c>
      <c r="AN5" s="268">
        <f>AL5*AJ5/100</f>
        <v>0</v>
      </c>
      <c r="AO5" s="235">
        <f>ROUNDDOWN(AO4,1)</f>
        <v>0</v>
      </c>
      <c r="AP5" s="564"/>
      <c r="AQ5" s="213">
        <v>5</v>
      </c>
      <c r="AR5" s="214" t="str">
        <f>IF(APOR.DEST.!H29="X",0.385,IF(APOR.DEST.!I29="X",0.256,IF(APOR.DEST.!J29="X",0.128,"   ")))</f>
        <v xml:space="preserve">   </v>
      </c>
      <c r="AT5" s="229"/>
      <c r="AU5" s="565" t="s">
        <v>89</v>
      </c>
      <c r="AV5" s="565"/>
    </row>
    <row r="6" spans="1:48" s="100" customFormat="1" ht="14.25" hidden="1" customHeight="1" x14ac:dyDescent="0.2">
      <c r="A6" s="202" t="s">
        <v>13</v>
      </c>
      <c r="B6" s="202"/>
      <c r="C6" s="206">
        <v>4</v>
      </c>
      <c r="D6" s="221">
        <v>100</v>
      </c>
      <c r="H6" s="204" t="str">
        <f>IF('vcai-SUPERIOR'!G19="X",4,IF('vcai-SUPERIOR'!H19="X",3,IF('vcai-SUPERIOR'!I19="X",2,IF('vcai-SUPERIOR'!J19="X",1,IF('vcai-SUPERIOR'!K19="X","No Aplica","   " )))))</f>
        <v xml:space="preserve">   </v>
      </c>
      <c r="I6" s="205">
        <f>IF(J6=0,0,K6/J7)</f>
        <v>0</v>
      </c>
      <c r="J6" s="204">
        <f>COUNTIF(H6,"&gt;=1")</f>
        <v>0</v>
      </c>
      <c r="K6" s="215">
        <v>20</v>
      </c>
      <c r="L6" s="208">
        <f>IF(J6=1,LOOKUP(H6,C1:D6))*I6/100</f>
        <v>0</v>
      </c>
      <c r="M6" s="204" t="str">
        <f>IF('vcai-AUTO'!H19="X",4,IF('vcai-AUTO'!I19="X",3,IF('vcai-AUTO'!J19="X",2,IF('vcai-AUTO'!K19="X",1,"   " ))))</f>
        <v xml:space="preserve">   </v>
      </c>
      <c r="N6" s="205">
        <f>IF(O6=0,0,P6/O7)</f>
        <v>0</v>
      </c>
      <c r="O6" s="204">
        <f>COUNTIF(M6,"&gt;=1")</f>
        <v>0</v>
      </c>
      <c r="P6" s="215">
        <f>K6</f>
        <v>20</v>
      </c>
      <c r="Q6" s="208">
        <f>IF(O6=1,LOOKUP(M6,C3:D8))*N6/100</f>
        <v>0</v>
      </c>
      <c r="R6" s="204" t="str">
        <f>IF('vcai-3° EVALUADOR'!G19="X",4,IF('vcai-3° EVALUADOR'!H19="X",3,IF('vcai-3° EVALUADOR'!I19="X",2,IF('vcai-3° EVALUADOR'!J19="X",1,IF('vcai-3° EVALUADOR'!K19="X","No Aplica","   " )))))</f>
        <v xml:space="preserve">   </v>
      </c>
      <c r="S6" s="208">
        <f>IF(T6=0,0,U6/T7)</f>
        <v>0</v>
      </c>
      <c r="T6" s="215">
        <f>COUNTIF(R6,"&gt;=1")</f>
        <v>0</v>
      </c>
      <c r="U6" s="220">
        <f>P6</f>
        <v>20</v>
      </c>
      <c r="V6" s="208">
        <f>IF(T6=1,LOOKUP(R6,C3:D8))*S6/100</f>
        <v>0</v>
      </c>
      <c r="Y6" s="206">
        <f>SUM(Y1:Y4)</f>
        <v>0</v>
      </c>
      <c r="Z6" s="564" t="s">
        <v>71</v>
      </c>
      <c r="AA6" s="573">
        <f>IF(Y6&gt;0,SUM(AA1:AA4),0)</f>
        <v>0</v>
      </c>
      <c r="AB6" s="226" t="str">
        <f>IF(VCIFM!G38="X",4,IF(VCIFM!H38="X",3,IF(VCIFM!I38="X",2,IF(VCIFM!J38="X",1,IF(VCIFM!K38="X",0,"   " )))))</f>
        <v xml:space="preserve">   </v>
      </c>
      <c r="AC6" s="210">
        <f t="shared" si="0"/>
        <v>0</v>
      </c>
      <c r="AD6" s="211">
        <f>IF(AB6=0,"0",VCIFM!F38/100)</f>
        <v>0</v>
      </c>
      <c r="AE6" s="212">
        <f t="shared" si="1"/>
        <v>0</v>
      </c>
      <c r="AF6" s="244" t="str">
        <f>IF(VCCOGR!I34="X",4,IF(VCCOGR!J34="X",3,IF(VCCOGR!K34="X",2,IF(VCCOGR!L34="X",1,IF(VCCOGR!M34="X",0,"   " )))))</f>
        <v xml:space="preserve">   </v>
      </c>
      <c r="AG6" s="244">
        <f t="shared" si="2"/>
        <v>0</v>
      </c>
      <c r="AH6" s="268">
        <f>VCCOGR!H34/100</f>
        <v>0</v>
      </c>
      <c r="AI6" s="268">
        <f t="shared" si="3"/>
        <v>0</v>
      </c>
      <c r="AJ6" s="228">
        <f>SUM(AJ3:AJ5)</f>
        <v>40</v>
      </c>
      <c r="AK6" s="213"/>
      <c r="AL6" s="213"/>
      <c r="AM6" s="213"/>
      <c r="AN6" s="213"/>
      <c r="AO6" s="347"/>
      <c r="AP6" s="564"/>
      <c r="AQ6" s="213">
        <v>6</v>
      </c>
      <c r="AR6" s="214" t="str">
        <f>IF(APOR.DEST.!H30="X",0.385,IF(APOR.DEST.!I30="X",0.256,IF(APOR.DEST.!J30="X",0.128,"   ")))</f>
        <v xml:space="preserve">   </v>
      </c>
      <c r="AU6" s="565"/>
      <c r="AV6" s="565"/>
    </row>
    <row r="7" spans="1:48" s="100" customFormat="1" ht="14.25" hidden="1" customHeight="1" x14ac:dyDescent="0.25">
      <c r="D7" s="231"/>
      <c r="H7" s="556"/>
      <c r="I7" s="556"/>
      <c r="J7" s="206">
        <f>SUM(J4:J6)</f>
        <v>0</v>
      </c>
      <c r="K7" s="16" t="s">
        <v>21</v>
      </c>
      <c r="L7" s="222" t="str">
        <f>IF(J7&gt;0,SUM(L4:L6),"Verifica la evaluación")</f>
        <v>Verifica la evaluación</v>
      </c>
      <c r="M7" s="563"/>
      <c r="N7" s="563"/>
      <c r="O7" s="206">
        <f>SUM(O4:O6)</f>
        <v>0</v>
      </c>
      <c r="P7" s="16" t="s">
        <v>21</v>
      </c>
      <c r="Q7" s="222" t="str">
        <f>IF(O7&gt;0,SUM(Q4:Q6),"Verifica la evaluación")</f>
        <v>Verifica la evaluación</v>
      </c>
      <c r="S7" s="204"/>
      <c r="T7" s="206">
        <f>SUM(T4:T6)</f>
        <v>0</v>
      </c>
      <c r="U7" s="16" t="s">
        <v>21</v>
      </c>
      <c r="V7" s="232" t="str">
        <f>IF(T7&gt;0,SUM(V4:V6),"Verifica la evaluación")</f>
        <v>Verifica la evaluación</v>
      </c>
      <c r="Y7" s="206"/>
      <c r="Z7" s="564"/>
      <c r="AA7" s="573"/>
      <c r="AB7" s="210" t="str">
        <f>IF(VCIFM!G42="X",4,IF(VCIFM!H42="X",3,IF(VCIFM!I42="X",2,IF(VCIFM!J42="X",1,IF(VCIFM!K42="X",0,"   ")))))</f>
        <v xml:space="preserve">   </v>
      </c>
      <c r="AC7" s="210">
        <f t="shared" si="0"/>
        <v>0</v>
      </c>
      <c r="AD7" s="211">
        <f>IF(AB7=0,"0",VCIFM!F42/100)</f>
        <v>0</v>
      </c>
      <c r="AE7" s="212">
        <f t="shared" si="1"/>
        <v>0</v>
      </c>
      <c r="AF7" s="244" t="str">
        <f>IF(VCCOGR!I38="X",4,IF(VCCOGR!J38="X",3,IF(VCCOGR!K38="X",2,IF(VCCOGR!L38="X",1,IF(VCCOGR!M38="X",0,"   " )))))</f>
        <v xml:space="preserve">   </v>
      </c>
      <c r="AG7" s="244">
        <f t="shared" si="2"/>
        <v>0</v>
      </c>
      <c r="AH7" s="268">
        <f>VCCOGR!H38/100</f>
        <v>0</v>
      </c>
      <c r="AI7" s="268">
        <f t="shared" si="3"/>
        <v>0</v>
      </c>
      <c r="AJ7" s="562" t="s">
        <v>49</v>
      </c>
      <c r="AK7" s="562"/>
      <c r="AL7" s="562"/>
      <c r="AM7" s="562"/>
      <c r="AN7" s="562"/>
      <c r="AO7" s="228"/>
      <c r="AQ7" s="213">
        <v>7</v>
      </c>
      <c r="AR7" s="214" t="str">
        <f>IF(APOR.DEST.!H31="X",0.385,IF(APOR.DEST.!I31="X",0.256,IF(APOR.DEST.!J31="X",0.128,"   ")))</f>
        <v xml:space="preserve">   </v>
      </c>
    </row>
    <row r="8" spans="1:48" s="100" customFormat="1" ht="14.25" hidden="1" customHeight="1" x14ac:dyDescent="0.2">
      <c r="D8" s="231"/>
      <c r="H8" s="204" t="str">
        <f>IF('vcai-SUPERIOR'!G22="X",4,IF('vcai-SUPERIOR'!H22="X",3,IF('vcai-SUPERIOR'!I22="X",2,IF('vcai-SUPERIOR'!J22="X",1,IF('vcai-SUPERIOR'!K22="X","No Aplica","   " )))))</f>
        <v xml:space="preserve">   </v>
      </c>
      <c r="I8" s="205">
        <f>IF(J8=0,0,K10/J11)</f>
        <v>0</v>
      </c>
      <c r="J8" s="204">
        <f>COUNTIF(H8,"&gt;=1")</f>
        <v>0</v>
      </c>
      <c r="L8" s="208">
        <f>IF(J8=1,LOOKUP(H8,C1:D6))*I8/100</f>
        <v>0</v>
      </c>
      <c r="M8" s="204" t="str">
        <f>IF('vcai-AUTO'!H22="X",4,IF('vcai-AUTO'!I22="X",3,IF('vcai-AUTO'!J22="X",2,IF('vcai-AUTO'!K22="X",1,"   " ))))</f>
        <v xml:space="preserve">   </v>
      </c>
      <c r="N8" s="205">
        <f>IF(O8=0,0,P10/O11)</f>
        <v>0</v>
      </c>
      <c r="O8" s="204">
        <f>COUNTIF(M8,"&gt;=1")</f>
        <v>0</v>
      </c>
      <c r="P8" s="215"/>
      <c r="Q8" s="208">
        <f>IF(O8=1,LOOKUP(M8,C1:D6))*N8/100</f>
        <v>0</v>
      </c>
      <c r="R8" s="204" t="str">
        <f>IF('vcai-3° EVALUADOR'!G22="X",4,IF('vcai-3° EVALUADOR'!H22="X",3,IF('vcai-3° EVALUADOR'!I22="X",2,IF('vcai-3° EVALUADOR'!J22="X",1,IF('vcai-3° EVALUADOR'!K22="X","No Aplica","   " )))))</f>
        <v xml:space="preserve">   </v>
      </c>
      <c r="S8" s="208">
        <f>IF(T8=0,0,U10/T11)</f>
        <v>0</v>
      </c>
      <c r="T8" s="215">
        <f>COUNTIF(R8,"&gt;=1")</f>
        <v>0</v>
      </c>
      <c r="V8" s="208">
        <f>IF(T8=1,LOOKUP(R8,C1:D6))*S8/100</f>
        <v>0</v>
      </c>
      <c r="W8" s="228"/>
      <c r="Z8" s="564" t="s">
        <v>27</v>
      </c>
      <c r="AA8" s="572" t="str">
        <f>IF(Y6&gt;0,VLOOKUP(AA6,E1:G5,3),"")</f>
        <v/>
      </c>
      <c r="AB8" s="206">
        <f>SUM(AC1:AC7)</f>
        <v>0</v>
      </c>
      <c r="AC8" s="265"/>
      <c r="AD8" s="228">
        <f>SUM(AD1:AD7)*100</f>
        <v>0</v>
      </c>
      <c r="AE8" s="574" t="str">
        <f>IF(AD8=100,SUM(AE1:AE7),IF(AD8&lt;&gt;100,"Verifique la suma en la ponderación"))</f>
        <v>Verifique la suma en la ponderación</v>
      </c>
      <c r="AF8" s="230">
        <f>SUM(AG1:AG7)</f>
        <v>0</v>
      </c>
      <c r="AG8" s="221">
        <f>SUM(AH1:AH7)*100</f>
        <v>0</v>
      </c>
      <c r="AJ8" s="221"/>
      <c r="AK8" s="335" t="s">
        <v>30</v>
      </c>
      <c r="AL8" s="336"/>
      <c r="AM8" s="336" t="str">
        <f>AA8</f>
        <v/>
      </c>
      <c r="AN8" s="336"/>
      <c r="AO8" s="346" t="str">
        <f>VLOOKUP(AO4,E1:G5,3)</f>
        <v>Aplique la Evaluación</v>
      </c>
      <c r="AP8" s="234"/>
      <c r="AQ8" s="213">
        <v>8</v>
      </c>
      <c r="AR8" s="214" t="str">
        <f>IF(APOR.DEST.!H32="X",0.385,IF(APOR.DEST.!I32="X",0.256,IF(APOR.DEST.!J32="X",0.128,"   ")))</f>
        <v xml:space="preserve">   </v>
      </c>
    </row>
    <row r="9" spans="1:48" s="100" customFormat="1" ht="14.25" hidden="1" customHeight="1" x14ac:dyDescent="0.2">
      <c r="D9" s="231"/>
      <c r="H9" s="204" t="str">
        <f>IF('vcai-SUPERIOR'!G23="X",4,IF('vcai-SUPERIOR'!H23="X",3,IF('vcai-SUPERIOR'!I23="X",2,IF('vcai-SUPERIOR'!J23="X",1,IF('vcai-SUPERIOR'!K23="X","No Aplica","   " )))))</f>
        <v xml:space="preserve">   </v>
      </c>
      <c r="I9" s="205">
        <f>IF(J9=0,0,K10/J11)</f>
        <v>0</v>
      </c>
      <c r="J9" s="204">
        <f>COUNTIF(H9,"&gt;=1")</f>
        <v>0</v>
      </c>
      <c r="L9" s="208">
        <f>IF(J9=1,LOOKUP(H9,C1:D6))*I9/100</f>
        <v>0</v>
      </c>
      <c r="M9" s="204" t="str">
        <f>IF('vcai-AUTO'!H23="X",4,IF('vcai-AUTO'!I23="X",3,IF('vcai-AUTO'!J23="X",2,IF('vcai-AUTO'!K23="X",1,"   " ))))</f>
        <v xml:space="preserve">   </v>
      </c>
      <c r="N9" s="205">
        <f>IF(O9=0,0,P10/O11)</f>
        <v>0</v>
      </c>
      <c r="O9" s="204">
        <f>COUNTIF(M9,"&gt;=1")</f>
        <v>0</v>
      </c>
      <c r="Q9" s="208">
        <f>IF(O9=1,LOOKUP(M9,C1:D6))*N9/100</f>
        <v>0</v>
      </c>
      <c r="R9" s="204" t="str">
        <f>IF('vcai-3° EVALUADOR'!G23="X",4,IF('vcai-3° EVALUADOR'!H23="X",3,IF('vcai-3° EVALUADOR'!I23="X",2,IF('vcai-3° EVALUADOR'!J23="X",1,IF('vcai-3° EVALUADOR'!K23="X","No Aplica","   " )))))</f>
        <v xml:space="preserve">   </v>
      </c>
      <c r="S9" s="208">
        <f>IF(T9=0,0,U10/T11)</f>
        <v>0</v>
      </c>
      <c r="T9" s="215">
        <f>COUNTIF(R9,"&gt;=1")</f>
        <v>0</v>
      </c>
      <c r="V9" s="208">
        <f>IF(T9=1,LOOKUP(R9,C2:D7))*S9/100</f>
        <v>0</v>
      </c>
      <c r="W9" s="204"/>
      <c r="X9" s="205"/>
      <c r="Y9" s="204"/>
      <c r="Z9" s="564"/>
      <c r="AA9" s="572"/>
      <c r="AB9" s="565" t="s">
        <v>22</v>
      </c>
      <c r="AC9" s="565"/>
      <c r="AD9" s="565"/>
      <c r="AE9" s="574"/>
      <c r="AF9" s="575" t="s">
        <v>22</v>
      </c>
      <c r="AG9" s="575"/>
      <c r="AH9" s="575"/>
      <c r="AI9" s="233" t="str">
        <f>IF(AG8=100,SUM(AI1:AI7),IF(AG8&lt;&gt;100,"Revisa las ponderaciones"))</f>
        <v>Revisa las ponderaciones</v>
      </c>
      <c r="AQ9" s="213">
        <v>9</v>
      </c>
      <c r="AR9" s="214" t="str">
        <f>IF(APOR.DEST.!H33="X",0.385,IF(APOR.DEST.!I33="X",0.256,IF(APOR.DEST.!J33="X",0.128,"   ")))</f>
        <v xml:space="preserve">   </v>
      </c>
    </row>
    <row r="10" spans="1:48" s="100" customFormat="1" ht="14.25" hidden="1" customHeight="1" x14ac:dyDescent="0.2">
      <c r="D10" s="231"/>
      <c r="H10" s="204" t="str">
        <f>IF('vcai-SUPERIOR'!G24="X",4,IF('vcai-SUPERIOR'!H24="X",3,IF('vcai-SUPERIOR'!I24="X",2,IF('vcai-SUPERIOR'!J24="X",1,IF('vcai-SUPERIOR'!K24="X","No Aplica","   " )))))</f>
        <v xml:space="preserve">   </v>
      </c>
      <c r="I10" s="205">
        <f>IF(J10=0,0,K10/J11)</f>
        <v>0</v>
      </c>
      <c r="J10" s="204">
        <f>COUNTIF(H10,"&gt;=1")</f>
        <v>0</v>
      </c>
      <c r="K10" s="215">
        <v>20</v>
      </c>
      <c r="L10" s="208">
        <f>IF(J10=1,LOOKUP(H10,C2:D7))*I10/100</f>
        <v>0</v>
      </c>
      <c r="M10" s="204" t="str">
        <f>IF('vcai-AUTO'!H24="X",4,IF('vcai-AUTO'!I24="X",3,IF('vcai-AUTO'!J24="X",2,IF('vcai-AUTO'!K24="X",1,"   " ))))</f>
        <v xml:space="preserve">   </v>
      </c>
      <c r="N10" s="205">
        <f>IF(O10=0,0,P10/O11)</f>
        <v>0</v>
      </c>
      <c r="O10" s="204">
        <f>COUNTIF(M10,"&gt;=1")</f>
        <v>0</v>
      </c>
      <c r="P10" s="215">
        <f>K10</f>
        <v>20</v>
      </c>
      <c r="Q10" s="208">
        <f>IF(O10=1,LOOKUP(M10,C2:D7))*N10/100</f>
        <v>0</v>
      </c>
      <c r="R10" s="204" t="str">
        <f>IF('vcai-3° EVALUADOR'!G24="X",4,IF('vcai-3° EVALUADOR'!H24="X",3,IF('vcai-3° EVALUADOR'!I24="X",2,IF('vcai-3° EVALUADOR'!J24="X",1,IF('vcai-3° EVALUADOR'!K24="X","No Aplica","   " )))))</f>
        <v xml:space="preserve">   </v>
      </c>
      <c r="S10" s="208">
        <f>IF(T10=0,0,U10/T11)</f>
        <v>0</v>
      </c>
      <c r="T10" s="215">
        <f>COUNTIF(R10,"&gt;=1")</f>
        <v>0</v>
      </c>
      <c r="U10" s="220">
        <f>P10</f>
        <v>20</v>
      </c>
      <c r="V10" s="208">
        <f>IF(T10=1,LOOKUP(R10,C3:D8))*S10/100</f>
        <v>0</v>
      </c>
      <c r="W10" s="204"/>
      <c r="X10" s="205"/>
      <c r="Y10" s="204"/>
      <c r="AA10" s="208"/>
      <c r="AB10" s="572" t="s">
        <v>7</v>
      </c>
      <c r="AC10" s="572"/>
      <c r="AD10" s="572"/>
      <c r="AE10" s="572" t="str">
        <f>IF(AB8&gt;0,VLOOKUP(AE8,$E$1:$G$5,3),"Aplique la evaluación")</f>
        <v>Aplique la evaluación</v>
      </c>
      <c r="AF10" s="575" t="s">
        <v>7</v>
      </c>
      <c r="AG10" s="575"/>
      <c r="AH10" s="565" t="str">
        <f>IF(AI9="Revisa las ponderaciones","Aplique la evaluación",IF(AI9&gt;1,VLOOKUP(AI9,$E$1:$G$5,3),"Aplique la evaluación"))</f>
        <v>Aplique la evaluación</v>
      </c>
      <c r="AI10" s="565"/>
      <c r="AK10" s="569" t="s">
        <v>245</v>
      </c>
      <c r="AL10" s="569"/>
      <c r="AM10" s="569"/>
      <c r="AN10" s="570">
        <f>AL11/3*5/33.33</f>
        <v>0</v>
      </c>
      <c r="AO10" s="236"/>
      <c r="AP10" s="236"/>
      <c r="AQ10" s="213">
        <v>10</v>
      </c>
      <c r="AR10" s="214" t="str">
        <f>IF(APOR.DEST.!H34="X",0.385,IF(APOR.DEST.!I34="X",0.256,IF(APOR.DEST.!J34="X",0.128,"   ")))</f>
        <v xml:space="preserve">   </v>
      </c>
    </row>
    <row r="11" spans="1:48" s="234" customFormat="1" ht="14.25" hidden="1" customHeight="1" x14ac:dyDescent="0.2">
      <c r="A11" s="100"/>
      <c r="B11" s="100"/>
      <c r="C11" s="100"/>
      <c r="D11" s="231"/>
      <c r="E11" s="100"/>
      <c r="F11" s="100"/>
      <c r="G11" s="100"/>
      <c r="H11" s="556"/>
      <c r="I11" s="556"/>
      <c r="J11" s="206">
        <f>SUM(J8:J10)</f>
        <v>0</v>
      </c>
      <c r="K11" s="319" t="s">
        <v>2</v>
      </c>
      <c r="L11" s="222" t="str">
        <f>IF(J11&gt;0,SUM(L8:L10),"Verifica la evaluación")</f>
        <v>Verifica la evaluación</v>
      </c>
      <c r="M11" s="563"/>
      <c r="N11" s="563"/>
      <c r="O11" s="206">
        <f>SUM(O8:O10)</f>
        <v>0</v>
      </c>
      <c r="P11" s="318" t="s">
        <v>2</v>
      </c>
      <c r="Q11" s="222" t="str">
        <f>IF(O11&gt;0,SUM(Q8:Q10),"Verifica la evaluación")</f>
        <v>Verifica la evaluación</v>
      </c>
      <c r="R11" s="100"/>
      <c r="S11" s="100"/>
      <c r="T11" s="215">
        <f>SUM(T8:T10)</f>
        <v>0</v>
      </c>
      <c r="U11" s="318" t="s">
        <v>2</v>
      </c>
      <c r="V11" s="232" t="str">
        <f>IF(T11&gt;0,SUM(V8:V10),"Verifica la evaluación")</f>
        <v>Verifica la evaluación</v>
      </c>
      <c r="W11" s="204"/>
      <c r="X11" s="205"/>
      <c r="Y11" s="204"/>
      <c r="Z11" s="100"/>
      <c r="AA11" s="208"/>
      <c r="AB11" s="572"/>
      <c r="AC11" s="572"/>
      <c r="AD11" s="572"/>
      <c r="AE11" s="572"/>
      <c r="AF11" s="100"/>
      <c r="AG11" s="206" t="s">
        <v>103</v>
      </c>
      <c r="AH11" s="204">
        <v>0</v>
      </c>
      <c r="AI11" s="204">
        <v>5</v>
      </c>
      <c r="AJ11" s="221">
        <f>IF(AL11,AI11,AH11)</f>
        <v>0</v>
      </c>
      <c r="AK11" s="344" t="s">
        <v>246</v>
      </c>
      <c r="AL11" s="336">
        <f>CAPACITACION!J18</f>
        <v>0</v>
      </c>
      <c r="AM11" s="256" t="str">
        <f>VLOOKUP(AL11,W33:Y37,3)</f>
        <v>APLICA LA EVALUACIÓN ?</v>
      </c>
      <c r="AN11" s="571"/>
      <c r="AQ11" s="237">
        <v>11</v>
      </c>
      <c r="AR11" s="238" t="str">
        <f>IF(APOR.DEST.!H35="X",0.385,IF(APOR.DEST.!I35="X",0.256,IF(APOR.DEST.!J35="X",0.128,"   ")))</f>
        <v xml:space="preserve">   </v>
      </c>
    </row>
    <row r="12" spans="1:48" s="100" customFormat="1" ht="14.25" hidden="1" customHeight="1" x14ac:dyDescent="0.2">
      <c r="A12" s="234"/>
      <c r="B12" s="234"/>
      <c r="C12" s="234"/>
      <c r="D12" s="231"/>
      <c r="H12" s="204" t="str">
        <f>IF('vcai-SUPERIOR'!G27="X",4,IF('vcai-SUPERIOR'!H27="X",3,IF('vcai-SUPERIOR'!I27="X",2,IF('vcai-SUPERIOR'!J27="X",1,IF('vcai-SUPERIOR'!K27="X","No Aplica","   " )))))</f>
        <v xml:space="preserve">   </v>
      </c>
      <c r="I12" s="205">
        <f>IF(J12=0,0,K13/J14)</f>
        <v>0</v>
      </c>
      <c r="J12" s="204">
        <f>COUNTIF(H12,"&gt;=1")</f>
        <v>0</v>
      </c>
      <c r="L12" s="208">
        <f>IF(J12=1,LOOKUP(H12,C1:D6))*I12/100</f>
        <v>0</v>
      </c>
      <c r="M12" s="204" t="str">
        <f>IF('vcai-AUTO'!H27="X",4,IF('vcai-AUTO'!I27="X",3,IF('vcai-AUTO'!J27="X",2,IF('vcai-AUTO'!K27="X",1,"   " ))))</f>
        <v xml:space="preserve">   </v>
      </c>
      <c r="N12" s="205">
        <f>IF(O12=0,0,P13/O14)</f>
        <v>0</v>
      </c>
      <c r="O12" s="204">
        <f>COUNTIF(M12,"&gt;=1")</f>
        <v>0</v>
      </c>
      <c r="P12" s="215"/>
      <c r="Q12" s="208">
        <f>IF(O12=1,LOOKUP(M12,C1:D6))*N12/100</f>
        <v>0</v>
      </c>
      <c r="R12" s="204" t="str">
        <f>IF('vcai-3° EVALUADOR'!G27="X",4,IF('vcai-3° EVALUADOR'!H27="X",3,IF('vcai-3° EVALUADOR'!I27="X",2,IF('vcai-3° EVALUADOR'!J27="X",1,IF('vcai-3° EVALUADOR'!K27="X","No Aplica","   " )))))</f>
        <v xml:space="preserve">   </v>
      </c>
      <c r="S12" s="208">
        <f>IF(T12=0,0,U13/T14)</f>
        <v>0</v>
      </c>
      <c r="T12" s="215">
        <f>COUNTIF(R12,"&gt;=1")</f>
        <v>0</v>
      </c>
      <c r="U12" s="215"/>
      <c r="V12" s="208">
        <f>IF(T12=1,LOOKUP(R12,C1:D6))*S12/100</f>
        <v>0</v>
      </c>
      <c r="AG12" s="206">
        <v>10</v>
      </c>
      <c r="AH12" s="206">
        <v>10</v>
      </c>
      <c r="AI12" s="221">
        <v>8.75</v>
      </c>
      <c r="AM12" s="16"/>
      <c r="AQ12" s="213">
        <v>12</v>
      </c>
      <c r="AR12" s="214" t="str">
        <f>IF(APOR.DEST.!H36="X",0.385,IF(APOR.DEST.!I36="X",0.256,IF(APOR.DEST.!J36="X",0.128,"   ")))</f>
        <v xml:space="preserve">   </v>
      </c>
    </row>
    <row r="13" spans="1:48" s="100" customFormat="1" ht="14.25" hidden="1" customHeight="1" x14ac:dyDescent="0.2">
      <c r="D13" s="231"/>
      <c r="H13" s="204" t="str">
        <f>IF('vcai-SUPERIOR'!G28="X",4,IF('vcai-SUPERIOR'!H28="X",3,IF('vcai-SUPERIOR'!I28="X",2,IF('vcai-SUPERIOR'!J28="X",1,IF('vcai-SUPERIOR'!K28="X","No Aplica","   " )))))</f>
        <v xml:space="preserve">   </v>
      </c>
      <c r="I13" s="205">
        <f>IF(J13=0,0,K13/J14)</f>
        <v>0</v>
      </c>
      <c r="J13" s="204">
        <f>COUNTIF(H13,"&gt;=1")</f>
        <v>0</v>
      </c>
      <c r="K13" s="215">
        <v>20</v>
      </c>
      <c r="L13" s="208">
        <f>IF(J13=1,LOOKUP(H13,C1:D6))*I13/100</f>
        <v>0</v>
      </c>
      <c r="M13" s="204" t="str">
        <f>IF('vcai-AUTO'!H28="X",4,IF('vcai-AUTO'!I28="X",3,IF('vcai-AUTO'!J28="X",2,IF('vcai-AUTO'!K28="X",1,"   " ))))</f>
        <v xml:space="preserve">   </v>
      </c>
      <c r="N13" s="205">
        <f>IF(O13=0,0,P13/O14)</f>
        <v>0</v>
      </c>
      <c r="O13" s="204">
        <f>COUNTIF(M13,"&gt;=1")</f>
        <v>0</v>
      </c>
      <c r="P13" s="215">
        <f>K13</f>
        <v>20</v>
      </c>
      <c r="Q13" s="208">
        <f>IF(O13=1,LOOKUP(M13,C1:D6))*N13/100</f>
        <v>0</v>
      </c>
      <c r="R13" s="204" t="str">
        <f>IF('vcai-3° EVALUADOR'!G28="X",4,IF('vcai-3° EVALUADOR'!H28="X",3,IF('vcai-3° EVALUADOR'!I28="X",2,IF('vcai-3° EVALUADOR'!J28="X",1,IF('vcai-3° EVALUADOR'!K28="X","No Aplica","   " )))))</f>
        <v xml:space="preserve">   </v>
      </c>
      <c r="S13" s="208">
        <f>IF(T13=0,0,U13/T14)</f>
        <v>0</v>
      </c>
      <c r="T13" s="215">
        <f>COUNTIF(R13,"&gt;=1")</f>
        <v>0</v>
      </c>
      <c r="U13" s="220">
        <f>P13</f>
        <v>20</v>
      </c>
      <c r="V13" s="208">
        <f>IF(T13=1,LOOKUP(R13,C2:D7))*S13/100</f>
        <v>0</v>
      </c>
      <c r="AC13" s="577" t="s">
        <v>130</v>
      </c>
      <c r="AD13" s="577"/>
      <c r="AE13" s="228" t="str">
        <f>AV4</f>
        <v>Verifica el 3° requisito</v>
      </c>
      <c r="AG13" s="206">
        <v>20</v>
      </c>
      <c r="AH13" s="206">
        <v>20</v>
      </c>
      <c r="AI13" s="221">
        <v>17.5</v>
      </c>
      <c r="AJ13" s="559">
        <v>50</v>
      </c>
      <c r="AK13" s="561" t="s">
        <v>26</v>
      </c>
      <c r="AL13" s="561"/>
      <c r="AM13" s="561"/>
      <c r="AN13" s="208">
        <f>AL14*AJ13/100</f>
        <v>0</v>
      </c>
      <c r="AO13" s="560" t="str">
        <f>AE17</f>
        <v/>
      </c>
      <c r="AP13" s="221">
        <f>AN13</f>
        <v>0</v>
      </c>
      <c r="AQ13" s="213">
        <v>13</v>
      </c>
      <c r="AR13" s="214" t="str">
        <f>IF(APOR.DEST.!H37="X",0.384,IF(APOR.DEST.!I37="X",0.256,IF(APOR.DEST.!J37="X",0.128,"   ")))</f>
        <v xml:space="preserve">   </v>
      </c>
    </row>
    <row r="14" spans="1:48" s="100" customFormat="1" ht="14.25" hidden="1" customHeight="1" x14ac:dyDescent="0.2">
      <c r="D14" s="231"/>
      <c r="H14" s="556"/>
      <c r="I14" s="556"/>
      <c r="J14" s="206">
        <f>SUM(J12:J13)</f>
        <v>0</v>
      </c>
      <c r="K14" s="201" t="s">
        <v>4</v>
      </c>
      <c r="L14" s="222" t="str">
        <f>IF(J14&gt;0,SUM(L12:L13),"Verifica la evaluación")</f>
        <v>Verifica la evaluación</v>
      </c>
      <c r="M14" s="556"/>
      <c r="N14" s="556"/>
      <c r="O14" s="206">
        <f>SUM(O12,O13)</f>
        <v>0</v>
      </c>
      <c r="P14" s="201" t="s">
        <v>4</v>
      </c>
      <c r="Q14" s="222" t="str">
        <f>IF(O14&gt;0,SUM(Q12:Q13),"Verifica la evaluación")</f>
        <v>Verifica la evaluación</v>
      </c>
      <c r="T14" s="215">
        <f>SUM(T12:T13)</f>
        <v>0</v>
      </c>
      <c r="U14" s="201" t="s">
        <v>4</v>
      </c>
      <c r="V14" s="232" t="str">
        <f>IF(T14&gt;0,SUM(V12:V13),"Verifica la evaluación")</f>
        <v>Verifica la evaluación</v>
      </c>
      <c r="Z14" s="231"/>
      <c r="AE14" s="228">
        <f>SUM(AE8,AE13)</f>
        <v>0</v>
      </c>
      <c r="AG14" s="206">
        <v>10</v>
      </c>
      <c r="AH14" s="206">
        <v>10</v>
      </c>
      <c r="AI14" s="221">
        <v>8.75</v>
      </c>
      <c r="AJ14" s="559"/>
      <c r="AK14" s="337" t="s">
        <v>30</v>
      </c>
      <c r="AL14" s="338">
        <f>AE15</f>
        <v>0</v>
      </c>
      <c r="AM14" s="234"/>
      <c r="AN14" s="339"/>
      <c r="AO14" s="560"/>
      <c r="AQ14" s="563" t="s">
        <v>87</v>
      </c>
      <c r="AR14" s="563"/>
      <c r="AS14" s="102" t="str">
        <f>IF(AL14="Revisa las ponderaciones","Verifica el 1° requisito",IF(AL14&gt;70,SUM(AR1:AR13),"Verifica el 1° requisito"))</f>
        <v>Verifica el 1° requisito</v>
      </c>
    </row>
    <row r="15" spans="1:48" s="100" customFormat="1" ht="14.25" hidden="1" customHeight="1" x14ac:dyDescent="0.2">
      <c r="D15" s="231"/>
      <c r="H15" s="204" t="str">
        <f>IF('vcai-SUPERIOR'!G31="X",4,IF('vcai-SUPERIOR'!H31="X",3,IF('vcai-SUPERIOR'!I31="X",2,IF('vcai-SUPERIOR'!J31="X",1,IF('vcai-SUPERIOR'!K31="X","No Aplica","   " )))))</f>
        <v xml:space="preserve">   </v>
      </c>
      <c r="I15" s="205">
        <f>IF(J15=0,0,K17/J18)</f>
        <v>0</v>
      </c>
      <c r="J15" s="204">
        <f>COUNTIF(H15,"&gt;=1")</f>
        <v>0</v>
      </c>
      <c r="L15" s="208">
        <f>IF(J15=1,LOOKUP(H15,C1:D6))*I15/100</f>
        <v>0</v>
      </c>
      <c r="M15" s="204" t="str">
        <f>IF('vcai-AUTO'!H31="X",4,IF('vcai-AUTO'!I31="X",3,IF('vcai-AUTO'!J31="X",2,IF('vcai-AUTO'!K31="X",1,"   " ))))</f>
        <v xml:space="preserve">   </v>
      </c>
      <c r="N15" s="205">
        <f>IF(O15=0,0,P17/O18)</f>
        <v>0</v>
      </c>
      <c r="O15" s="204">
        <f>COUNTIF(M15,"&gt;=1")</f>
        <v>0</v>
      </c>
      <c r="Q15" s="208">
        <f>IF(O15=1,LOOKUP(M15,C1:D6))*N15/100</f>
        <v>0</v>
      </c>
      <c r="R15" s="204" t="str">
        <f>IF('vcai-3° EVALUADOR'!G31="X",4,IF('vcai-3° EVALUADOR'!H31="X",3,IF('vcai-3° EVALUADOR'!I31="X",2,IF('vcai-3° EVALUADOR'!J31="X",1,IF('vcai-3° EVALUADOR'!K31="X","No Aplica","   " )))))</f>
        <v xml:space="preserve">   </v>
      </c>
      <c r="S15" s="208">
        <f>IF(T15=0,0,U17/T18)</f>
        <v>0</v>
      </c>
      <c r="T15" s="215">
        <f>COUNTIF(R15,"&gt;=1")</f>
        <v>0</v>
      </c>
      <c r="V15" s="208">
        <f>IF(T15=1,LOOKUP(R15,C1:D6))*S15/100</f>
        <v>0</v>
      </c>
      <c r="W15" s="204"/>
      <c r="X15" s="204"/>
      <c r="Y15" s="231"/>
      <c r="AC15" s="557" t="s">
        <v>24</v>
      </c>
      <c r="AD15" s="557"/>
      <c r="AE15" s="228">
        <f>IF(AE14&gt;100,100,IF(AE14&lt;=100,AE14))</f>
        <v>0</v>
      </c>
      <c r="AG15" s="206">
        <f>IF(AND(AL8,AL11),1,0)</f>
        <v>0</v>
      </c>
      <c r="AH15" s="206">
        <f>IF(OR(AL8,AL11),1,0)</f>
        <v>0</v>
      </c>
      <c r="AI15" s="206">
        <f>SUM(AG15,AH15)</f>
        <v>0</v>
      </c>
      <c r="AK15" s="340" t="s">
        <v>94</v>
      </c>
      <c r="AL15" s="338" t="str">
        <f>AE13</f>
        <v>Verifica el 3° requisito</v>
      </c>
      <c r="AM15" s="234"/>
      <c r="AN15" s="339"/>
      <c r="AO15" s="560"/>
      <c r="AQ15" s="229"/>
      <c r="AR15" s="229" t="s">
        <v>88</v>
      </c>
      <c r="AS15" s="229"/>
    </row>
    <row r="16" spans="1:48" s="100" customFormat="1" ht="14.25" hidden="1" customHeight="1" x14ac:dyDescent="0.2">
      <c r="D16" s="231"/>
      <c r="H16" s="204" t="str">
        <f>IF('vcai-SUPERIOR'!G32="X",4,IF('vcai-SUPERIOR'!H32="X",3,IF('vcai-SUPERIOR'!I32="X",2,IF('vcai-SUPERIOR'!J32="X",1,IF('vcai-SUPERIOR'!K32="X","No Aplica","   " )))))</f>
        <v xml:space="preserve">   </v>
      </c>
      <c r="I16" s="205">
        <f>IF(J16=0,0,K17/J18)</f>
        <v>0</v>
      </c>
      <c r="J16" s="204">
        <f>COUNTIF(H16,"&gt;=1")</f>
        <v>0</v>
      </c>
      <c r="K16" s="215"/>
      <c r="L16" s="208">
        <f>IF(J16=1,LOOKUP(H16,C1:D6))*I16/100</f>
        <v>0</v>
      </c>
      <c r="M16" s="204" t="str">
        <f>IF('vcai-AUTO'!H32="X",4,IF('vcai-AUTO'!I32="X",3,IF('vcai-AUTO'!J32="X",2,IF('vcai-AUTO'!K32="X",1,"   " ))))</f>
        <v xml:space="preserve">   </v>
      </c>
      <c r="N16" s="205">
        <f>IF(O16=0,0,P17/O18)</f>
        <v>0</v>
      </c>
      <c r="O16" s="204">
        <f>COUNTIF(M16,"&gt;=1")</f>
        <v>0</v>
      </c>
      <c r="Q16" s="208">
        <f>IF(O16=1,LOOKUP(M16,C1:D6))*N16/100</f>
        <v>0</v>
      </c>
      <c r="R16" s="204" t="str">
        <f>IF('vcai-3° EVALUADOR'!G32="X",4,IF('vcai-3° EVALUADOR'!H32="X",3,IF('vcai-3° EVALUADOR'!I32="X",2,IF('vcai-3° EVALUADOR'!J32="X",1,IF('vcai-3° EVALUADOR'!K32="X","No Aplica","   " )))))</f>
        <v xml:space="preserve">   </v>
      </c>
      <c r="S16" s="208">
        <f>IF(T16=0,0,U17/T18)</f>
        <v>0</v>
      </c>
      <c r="T16" s="215">
        <f>COUNTIF(R16,"&gt;=1")</f>
        <v>0</v>
      </c>
      <c r="V16" s="208">
        <f>IF(T16=1,LOOKUP(R16,C1:D6))*S16/100</f>
        <v>0</v>
      </c>
      <c r="W16" s="578" t="s">
        <v>198</v>
      </c>
      <c r="X16" s="578"/>
      <c r="Y16" s="578"/>
      <c r="Z16" s="578"/>
      <c r="AA16" s="578"/>
      <c r="AB16" s="266"/>
      <c r="AC16" s="266"/>
      <c r="AD16" s="266"/>
      <c r="AE16" s="266"/>
      <c r="AF16" s="239" t="s">
        <v>113</v>
      </c>
      <c r="AG16" s="221">
        <f>SUM(AG12,AG13,AG14)</f>
        <v>40</v>
      </c>
      <c r="AH16" s="221">
        <f>SUM(AH12,AH13,AH14)</f>
        <v>40</v>
      </c>
      <c r="AI16" s="221">
        <f>SUM(AI12,AI13,AI14)</f>
        <v>35</v>
      </c>
    </row>
    <row r="17" spans="4:48" s="100" customFormat="1" ht="14.25" hidden="1" customHeight="1" x14ac:dyDescent="0.2">
      <c r="D17" s="231"/>
      <c r="H17" s="204" t="str">
        <f>IF('vcai-SUPERIOR'!G33="X",4,IF('vcai-SUPERIOR'!H33="X",3,IF('vcai-SUPERIOR'!I33="X",2,IF('vcai-SUPERIOR'!J33="X",1,IF('vcai-SUPERIOR'!K33="X","No Aplica","   " )))))</f>
        <v xml:space="preserve">   </v>
      </c>
      <c r="I17" s="205">
        <f>IF(J17=0,0,K17/J18)</f>
        <v>0</v>
      </c>
      <c r="J17" s="204">
        <f>COUNTIF(H17,"&gt;=1")</f>
        <v>0</v>
      </c>
      <c r="K17" s="215">
        <v>20</v>
      </c>
      <c r="L17" s="208">
        <f>IF(J17=1,LOOKUP(H17,C2:D7))*I17/100</f>
        <v>0</v>
      </c>
      <c r="M17" s="204" t="str">
        <f>IF('vcai-AUTO'!H33="X",4,IF('vcai-AUTO'!I33="X",3,IF('vcai-AUTO'!J33="X",2,IF('vcai-AUTO'!K33="X",1,"   " ))))</f>
        <v xml:space="preserve">   </v>
      </c>
      <c r="N17" s="205">
        <f>IF(O17=0,0,P17/O18)</f>
        <v>0</v>
      </c>
      <c r="O17" s="204">
        <f>COUNTIF(M17,"&gt;=1")</f>
        <v>0</v>
      </c>
      <c r="P17" s="215">
        <f>K17</f>
        <v>20</v>
      </c>
      <c r="Q17" s="208">
        <f>IF(O17=1,LOOKUP(M17,C2:D7))*N17/100</f>
        <v>0</v>
      </c>
      <c r="R17" s="204" t="str">
        <f>IF('vcai-3° EVALUADOR'!G33="X",4,IF('vcai-3° EVALUADOR'!H33="X",3,IF('vcai-3° EVALUADOR'!I33="X",2,IF('vcai-3° EVALUADOR'!J33="X",1,IF('vcai-3° EVALUADOR'!K33="X","No Aplica","   " )))))</f>
        <v xml:space="preserve">   </v>
      </c>
      <c r="S17" s="208">
        <f>IF(T17=0,0,U17/T18)</f>
        <v>0</v>
      </c>
      <c r="T17" s="215">
        <f>COUNTIF(R17,"&gt;=1")</f>
        <v>0</v>
      </c>
      <c r="U17" s="220">
        <f>P17</f>
        <v>20</v>
      </c>
      <c r="V17" s="208">
        <f>IF(T17=1,LOOKUP(R17,C2:D7))*S17/100</f>
        <v>0</v>
      </c>
      <c r="W17" s="578"/>
      <c r="X17" s="578"/>
      <c r="Y17" s="578"/>
      <c r="Z17" s="578"/>
      <c r="AA17" s="578"/>
      <c r="AB17" s="572" t="s">
        <v>7</v>
      </c>
      <c r="AC17" s="572"/>
      <c r="AD17" s="572"/>
      <c r="AE17" s="572" t="str">
        <f>IF(AB8&gt;0,VLOOKUP(AE15,$E$1:$G$5,3),"")</f>
        <v/>
      </c>
      <c r="AJ17" s="576">
        <v>10</v>
      </c>
      <c r="AK17" s="561" t="s">
        <v>28</v>
      </c>
      <c r="AL17" s="561"/>
      <c r="AM17" s="561"/>
      <c r="AN17" s="207" t="e">
        <f>AL18*0.1</f>
        <v>#VALUE!</v>
      </c>
      <c r="AO17" s="567" t="str">
        <f>AH10</f>
        <v>Aplique la evaluación</v>
      </c>
      <c r="AP17" s="221" t="e">
        <f>AN17</f>
        <v>#VALUE!</v>
      </c>
    </row>
    <row r="18" spans="4:48" s="100" customFormat="1" ht="14.25" hidden="1" customHeight="1" x14ac:dyDescent="0.2">
      <c r="D18" s="231"/>
      <c r="H18" s="556"/>
      <c r="I18" s="556"/>
      <c r="J18" s="206">
        <f>SUM(J15:J17)</f>
        <v>0</v>
      </c>
      <c r="K18" s="201" t="s">
        <v>3</v>
      </c>
      <c r="L18" s="222" t="str">
        <f>IF(J18&gt;0,SUM(L15:L17),"Verifica la evaluación")</f>
        <v>Verifica la evaluación</v>
      </c>
      <c r="M18" s="563"/>
      <c r="N18" s="563"/>
      <c r="O18" s="206">
        <f>SUM(O15:O17)</f>
        <v>0</v>
      </c>
      <c r="P18" s="201" t="s">
        <v>40</v>
      </c>
      <c r="Q18" s="222" t="str">
        <f>IF(O18&gt;0,SUM(Q15:Q17),"Verifica la evaluación")</f>
        <v>Verifica la evaluación</v>
      </c>
      <c r="R18" s="563"/>
      <c r="S18" s="563"/>
      <c r="T18" s="206">
        <f>SUM(T15:T17)</f>
        <v>0</v>
      </c>
      <c r="U18" s="201" t="s">
        <v>3</v>
      </c>
      <c r="V18" s="232" t="str">
        <f>IF(T18&gt;0,SUM(V15:V17),"Verifica la evaluación")</f>
        <v>Verifica la evaluación</v>
      </c>
      <c r="W18" s="204"/>
      <c r="X18" s="205"/>
      <c r="Y18" s="204"/>
      <c r="Z18" s="215"/>
      <c r="AA18" s="208"/>
      <c r="AB18" s="572"/>
      <c r="AC18" s="572"/>
      <c r="AD18" s="572"/>
      <c r="AE18" s="572"/>
      <c r="AF18" s="241"/>
      <c r="AG18" s="241"/>
      <c r="AH18" s="241"/>
      <c r="AI18" s="241"/>
      <c r="AJ18" s="576"/>
      <c r="AL18" s="341" t="str">
        <f>AI9</f>
        <v>Revisa las ponderaciones</v>
      </c>
      <c r="AO18" s="567"/>
      <c r="AP18" s="342"/>
    </row>
    <row r="19" spans="4:48" s="100" customFormat="1" ht="14.25" hidden="1" customHeight="1" x14ac:dyDescent="0.2">
      <c r="D19" s="231"/>
      <c r="H19" s="206">
        <f>SUM(K2,K6,K10,K13,K17)</f>
        <v>100</v>
      </c>
      <c r="I19" s="207">
        <f>SUM(I1:I17)</f>
        <v>0</v>
      </c>
      <c r="J19" s="215">
        <f>SUM(J3,J7,J11,J14,J18)</f>
        <v>0</v>
      </c>
      <c r="K19" s="242" t="s">
        <v>22</v>
      </c>
      <c r="L19" s="243">
        <f>IF(H19=100,SUM(L18,L3,L7,L11,L14),IF(H19&lt;&gt;100,"Revisa las Ponderaciones",))</f>
        <v>0</v>
      </c>
      <c r="M19" s="206">
        <f>SUM(P2,P6,P10,P13,P17)</f>
        <v>100</v>
      </c>
      <c r="N19" s="207">
        <f>SUM(N1,N4,N5,N6,N8,N9,N10,N12,N13,N15,N16,N17)</f>
        <v>0</v>
      </c>
      <c r="O19" s="215">
        <f>SUM(O3,O7,O11,O14,O18)</f>
        <v>0</v>
      </c>
      <c r="P19" s="242" t="s">
        <v>22</v>
      </c>
      <c r="Q19" s="233">
        <f>IF(M19=100,SUM(Q18,Q3,Q7,Q11,Q14),IF(M19&lt;&gt;100,"Revisa las Ponderaciones"))</f>
        <v>0</v>
      </c>
      <c r="R19" s="228">
        <f>SUM(U2,U6,U10,U13,U17)</f>
        <v>100</v>
      </c>
      <c r="S19" s="208"/>
      <c r="T19" s="215">
        <f>SUM(T3,T7,T14,T18,T11)</f>
        <v>0</v>
      </c>
      <c r="U19" s="242" t="s">
        <v>22</v>
      </c>
      <c r="V19" s="233">
        <f>IF(R19=100,SUM(V18,V3,V7,V11,V14),IF(R19&lt;&gt;100,"Revisa las Ponderaciones"))</f>
        <v>0</v>
      </c>
      <c r="Y19" s="206"/>
      <c r="AA19" s="228"/>
      <c r="AB19" s="240"/>
      <c r="AC19" s="241"/>
      <c r="AD19" s="241"/>
      <c r="AE19" s="204"/>
      <c r="AH19" s="221"/>
    </row>
    <row r="20" spans="4:48" s="100" customFormat="1" ht="14.25" hidden="1" customHeight="1" x14ac:dyDescent="0.2">
      <c r="D20" s="231"/>
      <c r="H20" s="206" t="s">
        <v>102</v>
      </c>
      <c r="I20" s="231"/>
      <c r="J20" s="231"/>
      <c r="K20" s="226" t="s">
        <v>7</v>
      </c>
      <c r="L20" s="210" t="str">
        <f>VLOOKUP(L19,E1:G5,3)</f>
        <v>Aplique la Evaluación</v>
      </c>
      <c r="M20" s="206" t="s">
        <v>102</v>
      </c>
      <c r="N20" s="205"/>
      <c r="O20" s="204"/>
      <c r="P20" s="226" t="s">
        <v>7</v>
      </c>
      <c r="Q20" s="212" t="str">
        <f>VLOOKUP(Q19,E1:G5,3)</f>
        <v>Aplique la Evaluación</v>
      </c>
      <c r="R20" s="206" t="s">
        <v>102</v>
      </c>
      <c r="S20" s="207"/>
      <c r="T20" s="215"/>
      <c r="U20" s="213" t="s">
        <v>7</v>
      </c>
      <c r="V20" s="212" t="str">
        <f>VLOOKUP(V19,E1:G5,3)</f>
        <v>Aplique la Evaluación</v>
      </c>
      <c r="X20" s="561" t="s">
        <v>97</v>
      </c>
      <c r="Y20" s="561"/>
      <c r="Z20" s="561"/>
      <c r="AA20" s="561"/>
      <c r="AH20" s="221"/>
      <c r="AJ20" s="221">
        <f>SUM(AJ2,AJ13,AJ17)</f>
        <v>100</v>
      </c>
      <c r="AK20" s="561" t="s">
        <v>95</v>
      </c>
      <c r="AL20" s="561"/>
      <c r="AM20" s="561"/>
      <c r="AN20" s="561"/>
      <c r="AO20" s="565" t="e">
        <f>IF(AJ20=100,VLOOKUP(AP20,E1:G5,3),"REVISA LAS MODALIDADES DE VALORACIÓN")</f>
        <v>#VALUE!</v>
      </c>
      <c r="AP20" s="228" t="e">
        <f>SUM(AP1,AP13,AP17)</f>
        <v>#VALUE!</v>
      </c>
      <c r="AR20" s="244"/>
      <c r="AS20" s="244"/>
      <c r="AT20" s="244"/>
      <c r="AU20" s="244"/>
      <c r="AV20" s="213"/>
    </row>
    <row r="21" spans="4:48" s="100" customFormat="1" ht="14.25" hidden="1" customHeight="1" x14ac:dyDescent="0.2">
      <c r="D21" s="231"/>
      <c r="H21" s="231"/>
      <c r="I21" s="231"/>
      <c r="J21" s="231"/>
      <c r="K21" s="226"/>
      <c r="L21" s="226"/>
      <c r="O21" s="206"/>
      <c r="P21" s="226"/>
      <c r="Q21" s="212"/>
      <c r="T21" s="215"/>
      <c r="U21" s="213"/>
      <c r="V21" s="212"/>
      <c r="X21" s="202" t="s">
        <v>13</v>
      </c>
      <c r="AB21" s="240"/>
      <c r="AC21" s="241"/>
      <c r="AD21" s="241"/>
      <c r="AE21" s="241"/>
      <c r="AF21" s="241"/>
      <c r="AG21" s="241"/>
      <c r="AH21" s="241"/>
      <c r="AI21" s="241"/>
      <c r="AJ21" s="241"/>
      <c r="AK21" s="566" t="s">
        <v>100</v>
      </c>
      <c r="AL21" s="343" t="str">
        <f>IF(AS14=0,"",IF(AS14&gt;1,AS14))</f>
        <v>Verifica el 1° requisito</v>
      </c>
      <c r="AM21" s="241"/>
      <c r="AN21" s="241"/>
      <c r="AO21" s="566"/>
      <c r="AP21" s="241"/>
      <c r="AQ21" s="241"/>
      <c r="AR21" s="244"/>
      <c r="AS21" s="244"/>
      <c r="AT21" s="244"/>
      <c r="AU21" s="244"/>
      <c r="AV21" s="213"/>
    </row>
    <row r="22" spans="4:48" s="100" customFormat="1" ht="14.25" hidden="1" customHeight="1" x14ac:dyDescent="0.2">
      <c r="D22" s="231"/>
      <c r="H22" s="557" t="s">
        <v>23</v>
      </c>
      <c r="I22" s="557"/>
      <c r="J22" s="557"/>
      <c r="K22" s="557"/>
      <c r="L22" s="557"/>
      <c r="M22" s="557" t="s">
        <v>25</v>
      </c>
      <c r="N22" s="557"/>
      <c r="O22" s="557"/>
      <c r="P22" s="557"/>
      <c r="Q22" s="557"/>
      <c r="R22" s="557" t="s">
        <v>196</v>
      </c>
      <c r="S22" s="557"/>
      <c r="T22" s="557"/>
      <c r="U22" s="557"/>
      <c r="V22" s="557"/>
      <c r="X22" s="101" t="s">
        <v>144</v>
      </c>
      <c r="Y22" s="217">
        <v>30</v>
      </c>
      <c r="Z22" s="216"/>
      <c r="AA22" s="216" t="s">
        <v>15</v>
      </c>
      <c r="AK22" s="565"/>
      <c r="AR22" s="244"/>
      <c r="AS22" s="244"/>
      <c r="AT22" s="244"/>
      <c r="AU22" s="244"/>
      <c r="AV22" s="213"/>
    </row>
    <row r="23" spans="4:48" s="100" customFormat="1" ht="14.25" hidden="1" customHeight="1" x14ac:dyDescent="0.2">
      <c r="D23" s="231"/>
      <c r="H23" s="557"/>
      <c r="I23" s="557"/>
      <c r="J23" s="557"/>
      <c r="K23" s="557"/>
      <c r="L23" s="557"/>
      <c r="M23" s="557"/>
      <c r="N23" s="557"/>
      <c r="O23" s="557"/>
      <c r="P23" s="557"/>
      <c r="Q23" s="557"/>
      <c r="R23" s="557"/>
      <c r="S23" s="557"/>
      <c r="T23" s="557"/>
      <c r="U23" s="557"/>
      <c r="V23" s="557"/>
      <c r="X23" s="101" t="s">
        <v>143</v>
      </c>
      <c r="Y23" s="217">
        <v>67.45</v>
      </c>
      <c r="Z23" s="245">
        <v>1</v>
      </c>
      <c r="AA23" s="221">
        <v>30</v>
      </c>
      <c r="AK23" s="561" t="s">
        <v>101</v>
      </c>
      <c r="AL23" s="561"/>
      <c r="AM23" s="561"/>
      <c r="AN23" s="561"/>
      <c r="AO23" s="565" t="e">
        <f>VLOOKUP(AP24,E1:G5,3)</f>
        <v>#VALUE!</v>
      </c>
      <c r="AP23" s="228" t="e">
        <f>IF(AL21&gt;0,SUM(AP20,AL21),IF(AL21="Verifica el 1° Requisito",""))</f>
        <v>#VALUE!</v>
      </c>
    </row>
    <row r="24" spans="4:48" s="100" customFormat="1" ht="14.25" hidden="1" customHeight="1" x14ac:dyDescent="0.2">
      <c r="D24" s="231"/>
      <c r="T24" s="215"/>
      <c r="X24" s="100" t="s">
        <v>14</v>
      </c>
      <c r="Y24" s="217">
        <v>82.5</v>
      </c>
      <c r="Z24" s="204">
        <v>2</v>
      </c>
      <c r="AA24" s="205">
        <v>82.5</v>
      </c>
      <c r="AO24" s="565"/>
      <c r="AP24" s="228" t="e">
        <f>IF(AP23&gt;100,100,IF(AP23&lt;=100,AP23))</f>
        <v>#VALUE!</v>
      </c>
    </row>
    <row r="25" spans="4:48" s="100" customFormat="1" ht="14.25" hidden="1" customHeight="1" x14ac:dyDescent="0.2">
      <c r="H25" s="246" t="s">
        <v>111</v>
      </c>
      <c r="I25" s="247"/>
      <c r="J25" s="246"/>
      <c r="K25" s="246"/>
      <c r="L25" s="247"/>
      <c r="M25" s="564" t="s">
        <v>111</v>
      </c>
      <c r="N25" s="564"/>
      <c r="O25" s="564"/>
      <c r="P25" s="564"/>
      <c r="Q25" s="564"/>
      <c r="R25" s="246" t="s">
        <v>111</v>
      </c>
      <c r="S25" s="247"/>
      <c r="T25" s="246"/>
      <c r="U25" s="246"/>
      <c r="V25" s="247"/>
      <c r="X25" s="101" t="s">
        <v>142</v>
      </c>
      <c r="Y25" s="217">
        <v>100</v>
      </c>
      <c r="Z25" s="204">
        <v>3</v>
      </c>
      <c r="AA25" s="205">
        <v>100</v>
      </c>
    </row>
    <row r="26" spans="4:48" s="100" customFormat="1" ht="14.25" hidden="1" customHeight="1" x14ac:dyDescent="0.2">
      <c r="T26" s="215"/>
      <c r="Y26" s="202"/>
      <c r="Z26" s="206"/>
      <c r="AA26" s="221"/>
    </row>
    <row r="27" spans="4:48" s="100" customFormat="1" ht="14.25" hidden="1" customHeight="1" x14ac:dyDescent="0.2">
      <c r="T27" s="215"/>
      <c r="W27" s="204"/>
      <c r="X27" s="205"/>
      <c r="Y27" s="204"/>
      <c r="AA27" s="208"/>
      <c r="AD27" s="215"/>
      <c r="AI27" s="342">
        <f>AP2</f>
        <v>0</v>
      </c>
      <c r="AJ27" s="342">
        <f>ROUNDDOWN(AI27,1)</f>
        <v>0</v>
      </c>
      <c r="AK27" s="208"/>
      <c r="AM27" s="231"/>
      <c r="AN27" s="231"/>
      <c r="AO27" s="231"/>
      <c r="AP27" s="231"/>
    </row>
    <row r="28" spans="4:48" s="100" customFormat="1" ht="14.25" hidden="1" customHeight="1" x14ac:dyDescent="0.2">
      <c r="H28" s="244"/>
      <c r="I28" s="248"/>
      <c r="J28" s="204"/>
      <c r="L28" s="208"/>
      <c r="M28" s="213"/>
      <c r="N28" s="249"/>
      <c r="P28" s="201"/>
      <c r="R28" s="226"/>
      <c r="S28" s="250"/>
      <c r="T28" s="215"/>
      <c r="U28" s="235"/>
      <c r="V28" s="213"/>
      <c r="W28" s="204"/>
      <c r="X28" s="205"/>
      <c r="Y28" s="204"/>
      <c r="AA28" s="208"/>
      <c r="AH28" s="215"/>
      <c r="AI28" s="215"/>
      <c r="AJ28" s="226"/>
      <c r="AK28" s="207"/>
      <c r="AM28" s="231"/>
      <c r="AN28" s="231"/>
      <c r="AO28" s="231"/>
      <c r="AP28" s="231"/>
    </row>
    <row r="29" spans="4:48" s="100" customFormat="1" ht="14.25" hidden="1" customHeight="1" x14ac:dyDescent="0.2">
      <c r="H29" s="244"/>
      <c r="I29" s="248"/>
      <c r="J29" s="204"/>
      <c r="L29" s="208"/>
      <c r="M29" s="213"/>
      <c r="N29" s="249"/>
      <c r="R29" s="226"/>
      <c r="S29" s="250"/>
      <c r="T29" s="215"/>
      <c r="U29" s="235"/>
      <c r="V29" s="213"/>
      <c r="W29" s="204"/>
      <c r="X29" s="205"/>
      <c r="Y29" s="204"/>
      <c r="AA29" s="208"/>
      <c r="AE29" s="215"/>
      <c r="AF29" s="215"/>
      <c r="AH29" s="204"/>
      <c r="AI29" s="215"/>
      <c r="AJ29" s="204"/>
      <c r="AK29" s="206"/>
      <c r="AL29" s="206"/>
      <c r="AM29" s="16"/>
      <c r="AN29" s="16"/>
      <c r="AO29" s="16"/>
      <c r="AP29" s="231"/>
    </row>
    <row r="30" spans="4:48" s="100" customFormat="1" ht="14.25" hidden="1" customHeight="1" x14ac:dyDescent="0.2">
      <c r="H30" s="244"/>
      <c r="I30" s="248"/>
      <c r="J30" s="204"/>
      <c r="K30" s="208"/>
      <c r="L30" s="208"/>
      <c r="M30" s="213"/>
      <c r="N30" s="249"/>
      <c r="R30" s="226"/>
      <c r="S30" s="250"/>
      <c r="T30" s="215"/>
      <c r="U30" s="235"/>
      <c r="V30" s="213"/>
      <c r="W30" s="568" t="s">
        <v>98</v>
      </c>
      <c r="X30" s="568"/>
      <c r="Y30" s="568"/>
      <c r="Z30" s="568"/>
      <c r="AA30" s="568"/>
      <c r="AE30" s="208"/>
      <c r="AF30" s="208"/>
      <c r="AK30" s="221"/>
      <c r="AL30" s="221"/>
      <c r="AM30" s="204"/>
      <c r="AN30" s="204"/>
      <c r="AO30" s="204"/>
      <c r="AP30" s="231"/>
    </row>
    <row r="31" spans="4:48" s="100" customFormat="1" ht="14.25" hidden="1" customHeight="1" x14ac:dyDescent="0.2">
      <c r="H31" s="213"/>
      <c r="I31" s="235"/>
      <c r="J31" s="206"/>
      <c r="K31" s="201"/>
      <c r="L31" s="221"/>
      <c r="M31" s="213"/>
      <c r="N31" s="249"/>
      <c r="R31" s="226"/>
      <c r="S31" s="250"/>
      <c r="T31" s="215"/>
      <c r="U31" s="235"/>
      <c r="V31" s="213"/>
      <c r="W31" s="568"/>
      <c r="X31" s="568"/>
      <c r="Y31" s="568"/>
      <c r="Z31" s="568"/>
      <c r="AA31" s="568"/>
      <c r="AE31" s="208"/>
      <c r="AF31" s="208"/>
      <c r="AG31" s="221"/>
      <c r="AH31" s="221"/>
      <c r="AI31" s="221"/>
      <c r="AK31" s="206"/>
      <c r="AL31" s="221"/>
      <c r="AM31" s="221"/>
      <c r="AN31" s="204"/>
      <c r="AO31" s="204"/>
      <c r="AP31" s="231"/>
    </row>
    <row r="32" spans="4:48" s="100" customFormat="1" ht="14.25" hidden="1" customHeight="1" x14ac:dyDescent="0.2">
      <c r="H32" s="244"/>
      <c r="I32" s="248"/>
      <c r="J32" s="204"/>
      <c r="K32" s="218"/>
      <c r="L32" s="208"/>
      <c r="M32" s="213"/>
      <c r="N32" s="249"/>
      <c r="R32" s="226"/>
      <c r="S32" s="250"/>
      <c r="T32" s="215"/>
      <c r="U32" s="235"/>
      <c r="V32" s="213"/>
      <c r="W32" s="563" t="s">
        <v>112</v>
      </c>
      <c r="X32" s="563"/>
      <c r="Y32" s="101"/>
      <c r="Z32" s="101"/>
      <c r="AA32" s="208"/>
      <c r="AE32" s="208"/>
      <c r="AF32" s="208"/>
      <c r="AH32" s="100" t="s">
        <v>34</v>
      </c>
      <c r="AK32" s="251"/>
      <c r="AL32" s="252"/>
      <c r="AM32" s="251"/>
      <c r="AN32" s="239"/>
      <c r="AO32" s="239"/>
      <c r="AP32" s="231"/>
    </row>
    <row r="33" spans="1:49" s="100" customFormat="1" ht="14.25" hidden="1" customHeight="1" x14ac:dyDescent="0.2">
      <c r="H33" s="244"/>
      <c r="I33" s="253"/>
      <c r="J33" s="204"/>
      <c r="K33" s="254"/>
      <c r="L33" s="255"/>
      <c r="M33" s="237"/>
      <c r="N33" s="237"/>
      <c r="O33" s="234"/>
      <c r="P33" s="234"/>
      <c r="Q33" s="234"/>
      <c r="R33" s="256"/>
      <c r="S33" s="210"/>
      <c r="T33" s="215"/>
      <c r="W33" s="215">
        <v>0</v>
      </c>
      <c r="X33" s="208">
        <v>0.9</v>
      </c>
      <c r="Y33" s="100" t="s">
        <v>177</v>
      </c>
      <c r="Z33" s="101"/>
      <c r="AA33" s="208"/>
      <c r="AB33" s="257"/>
      <c r="AC33" s="258"/>
      <c r="AD33" s="236" t="s">
        <v>105</v>
      </c>
      <c r="AE33" s="236"/>
      <c r="AF33" s="236"/>
      <c r="AG33" s="236"/>
      <c r="AH33" s="259">
        <f>VCIFM!B58</f>
        <v>0</v>
      </c>
      <c r="AI33" s="236"/>
      <c r="AJ33" s="236"/>
      <c r="AK33" s="252"/>
      <c r="AL33" s="252"/>
      <c r="AM33" s="252"/>
      <c r="AN33" s="239"/>
      <c r="AO33" s="260"/>
      <c r="AP33" s="231"/>
    </row>
    <row r="34" spans="1:49" s="100" customFormat="1" ht="14.25" hidden="1" customHeight="1" x14ac:dyDescent="0.2">
      <c r="R34" s="204"/>
      <c r="T34" s="215"/>
      <c r="W34" s="208">
        <v>1</v>
      </c>
      <c r="X34" s="215">
        <v>59.99</v>
      </c>
      <c r="Y34" s="101" t="s">
        <v>144</v>
      </c>
      <c r="AA34" s="215"/>
      <c r="AC34" s="213"/>
      <c r="AD34" s="100" t="s">
        <v>106</v>
      </c>
      <c r="AH34" s="218">
        <f>VCIFM!B59</f>
        <v>0</v>
      </c>
      <c r="AJ34" s="261"/>
      <c r="AK34" s="251"/>
      <c r="AL34" s="236"/>
      <c r="AM34" s="260"/>
      <c r="AN34" s="260"/>
      <c r="AO34" s="260"/>
      <c r="AP34" s="231"/>
    </row>
    <row r="35" spans="1:49" s="100" customFormat="1" ht="14.25" hidden="1" customHeight="1" x14ac:dyDescent="0.2">
      <c r="R35" s="204"/>
      <c r="T35" s="215"/>
      <c r="W35" s="215">
        <v>60</v>
      </c>
      <c r="X35" s="215">
        <v>74.900000000000006</v>
      </c>
      <c r="Y35" s="101" t="s">
        <v>143</v>
      </c>
      <c r="Z35" s="204"/>
      <c r="AA35" s="215"/>
      <c r="AC35" s="213"/>
      <c r="AD35" s="100" t="s">
        <v>126</v>
      </c>
      <c r="AH35" s="218">
        <f>VCIFM!B60</f>
        <v>0</v>
      </c>
      <c r="AJ35" s="261"/>
      <c r="AK35" s="262"/>
      <c r="AL35" s="263"/>
      <c r="AM35" s="260"/>
      <c r="AN35" s="260"/>
      <c r="AO35" s="260"/>
      <c r="AP35" s="231"/>
    </row>
    <row r="36" spans="1:49" s="100" customFormat="1" ht="14.25" hidden="1" customHeight="1" x14ac:dyDescent="0.2">
      <c r="R36" s="204"/>
      <c r="T36" s="215"/>
      <c r="W36" s="215">
        <v>75</v>
      </c>
      <c r="X36" s="215">
        <v>89.9</v>
      </c>
      <c r="Y36" s="100" t="s">
        <v>14</v>
      </c>
      <c r="Z36" s="101"/>
      <c r="AA36" s="215"/>
      <c r="AB36" s="101"/>
      <c r="AD36" s="100" t="s">
        <v>104</v>
      </c>
      <c r="AH36" s="218">
        <f>VCIFM!B61</f>
        <v>0</v>
      </c>
      <c r="AJ36" s="260"/>
      <c r="AK36" s="264"/>
      <c r="AL36" s="236"/>
      <c r="AM36" s="260"/>
      <c r="AN36" s="260"/>
      <c r="AO36" s="260"/>
      <c r="AP36" s="231"/>
    </row>
    <row r="37" spans="1:49" s="100" customFormat="1" ht="14.25" hidden="1" customHeight="1" x14ac:dyDescent="0.2">
      <c r="R37" s="204"/>
      <c r="T37" s="215"/>
      <c r="W37" s="215">
        <v>90</v>
      </c>
      <c r="X37" s="215">
        <v>100</v>
      </c>
      <c r="Y37" s="101" t="s">
        <v>142</v>
      </c>
      <c r="Z37" s="101"/>
      <c r="AA37" s="215"/>
      <c r="AD37" s="203" t="s">
        <v>109</v>
      </c>
      <c r="AH37" s="218">
        <f>VCIFM!B62</f>
        <v>0</v>
      </c>
      <c r="AK37" s="208"/>
      <c r="AL37" s="215"/>
      <c r="AM37" s="251"/>
      <c r="AN37" s="260"/>
      <c r="AO37" s="260"/>
      <c r="AP37" s="231"/>
    </row>
    <row r="38" spans="1:49" s="100" customFormat="1" ht="14.25" hidden="1" customHeight="1" x14ac:dyDescent="0.2">
      <c r="R38" s="204"/>
      <c r="T38" s="215"/>
      <c r="W38" s="204"/>
      <c r="X38" s="208"/>
      <c r="Y38" s="101"/>
      <c r="Z38" s="101"/>
      <c r="AA38" s="215"/>
      <c r="AB38" s="235"/>
      <c r="AC38" s="207"/>
      <c r="AD38" s="203" t="s">
        <v>110</v>
      </c>
      <c r="AH38" s="218">
        <f>VCIFM!B63</f>
        <v>0</v>
      </c>
      <c r="AJ38" s="260"/>
      <c r="AK38" s="251"/>
      <c r="AL38" s="239"/>
      <c r="AM38" s="251"/>
      <c r="AN38" s="260"/>
      <c r="AO38" s="260"/>
      <c r="AP38" s="231"/>
    </row>
    <row r="39" spans="1:49" s="100" customFormat="1" ht="14.25" hidden="1" customHeight="1" x14ac:dyDescent="0.2">
      <c r="R39" s="204"/>
      <c r="T39" s="215"/>
      <c r="W39" s="204"/>
      <c r="X39" s="215"/>
      <c r="Y39" s="101"/>
      <c r="Z39" s="101"/>
      <c r="AA39" s="215"/>
      <c r="AB39" s="207"/>
      <c r="AC39" s="207"/>
      <c r="AD39" s="100" t="s">
        <v>107</v>
      </c>
      <c r="AE39" s="227"/>
      <c r="AH39" s="218">
        <f>VCIFM!B64</f>
        <v>0</v>
      </c>
      <c r="AL39" s="251"/>
      <c r="AM39" s="251"/>
      <c r="AN39" s="260"/>
      <c r="AO39" s="260"/>
      <c r="AP39" s="231"/>
    </row>
    <row r="40" spans="1:49" s="348" customFormat="1" ht="14.25" hidden="1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</row>
    <row r="41" spans="1:49" s="348" customFormat="1" ht="14.25" hidden="1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</row>
    <row r="42" spans="1:49" s="348" customFormat="1" ht="14.25" hidden="1" customHeight="1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</row>
    <row r="43" spans="1:49" s="348" customFormat="1" ht="14.25" hidden="1" customHeigh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</row>
    <row r="44" spans="1:49" s="348" customFormat="1" ht="14.25" hidden="1" customHeight="1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</row>
    <row r="45" spans="1:49" s="348" customFormat="1" ht="14.25" hidden="1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</row>
    <row r="46" spans="1:49" s="348" customFormat="1" ht="14.25" hidden="1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</row>
    <row r="47" spans="1:49" s="348" customFormat="1" ht="14.25" hidden="1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</row>
    <row r="48" spans="1:49" s="348" customFormat="1" ht="14.25" hidden="1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</row>
    <row r="49" spans="1:49" s="348" customFormat="1" ht="14.25" hidden="1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</row>
    <row r="50" spans="1:49" s="348" customFormat="1" ht="14.25" hidden="1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</row>
    <row r="51" spans="1:49" s="348" customFormat="1" ht="14.25" hidden="1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1:49" s="348" customFormat="1" ht="14.25" hidden="1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</row>
    <row r="53" spans="1:49" s="348" customFormat="1" ht="14.25" hidden="1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</row>
    <row r="54" spans="1:49" s="348" customFormat="1" ht="14.25" hidden="1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</row>
    <row r="55" spans="1:49" s="348" customFormat="1" ht="14.25" hidden="1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</row>
    <row r="56" spans="1:49" s="348" customFormat="1" ht="14.25" hidden="1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</row>
    <row r="57" spans="1:49" s="348" customFormat="1" ht="14.25" hidden="1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</row>
    <row r="58" spans="1:49" s="348" customFormat="1" ht="14.25" hidden="1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</row>
    <row r="59" spans="1:49" s="348" customFormat="1" ht="14.25" hidden="1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</row>
    <row r="60" spans="1:49" s="348" customFormat="1" ht="14.25" hidden="1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</row>
    <row r="61" spans="1:49" s="348" customFormat="1" ht="14.25" hidden="1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</row>
    <row r="62" spans="1:49" s="348" customFormat="1" ht="14.25" hidden="1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</row>
    <row r="63" spans="1:49" s="348" customFormat="1" ht="14.25" hidden="1" customHeigh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</row>
    <row r="64" spans="1:49" s="348" customFormat="1" ht="14.25" hidden="1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</row>
    <row r="65" spans="1:49" s="348" customFormat="1" ht="14.25" hidden="1" customHeigh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</row>
    <row r="66" spans="1:49" s="348" customFormat="1" ht="14.25" hidden="1" customHeigh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</row>
    <row r="67" spans="1:49" s="348" customFormat="1" ht="14.25" hidden="1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</row>
    <row r="68" spans="1:49" s="348" customFormat="1" ht="14.25" hidden="1" customHeigh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</row>
    <row r="69" spans="1:49" s="348" customFormat="1" ht="14.25" hidden="1" customHeight="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</row>
    <row r="70" spans="1:49" s="348" customFormat="1" ht="14.25" hidden="1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</row>
    <row r="71" spans="1:49" s="348" customFormat="1" ht="14.25" hidden="1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</row>
    <row r="72" spans="1:49" s="348" customFormat="1" ht="14.25" hidden="1" customHeight="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</row>
    <row r="73" spans="1:49" s="348" customFormat="1" ht="14.25" hidden="1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</row>
    <row r="74" spans="1:49" s="348" customFormat="1" ht="14.25" hidden="1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</row>
    <row r="75" spans="1:49" s="348" customFormat="1" ht="14.25" hidden="1" customHeigh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</row>
    <row r="76" spans="1:49" s="348" customFormat="1" ht="14.25" hidden="1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</row>
    <row r="77" spans="1:49" s="348" customFormat="1" ht="14.25" hidden="1" customHeigh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</row>
    <row r="78" spans="1:49" s="348" customFormat="1" ht="14.25" hidden="1" customHeigh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</row>
    <row r="79" spans="1:49" s="348" customFormat="1" ht="14.25" hidden="1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</row>
    <row r="80" spans="1:49" s="348" customFormat="1" ht="14.25" hidden="1" customHeigh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</row>
    <row r="81" spans="1:49" s="348" customFormat="1" ht="14.25" hidden="1" customHeight="1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</row>
    <row r="82" spans="1:49" s="348" customFormat="1" ht="14.25" hidden="1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</row>
    <row r="83" spans="1:49" s="348" customFormat="1" ht="14.25" hidden="1" customHeigh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</row>
    <row r="84" spans="1:49" s="348" customFormat="1" ht="14.25" hidden="1" customHeight="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</row>
    <row r="85" spans="1:49" s="348" customFormat="1" ht="14.25" hidden="1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</row>
    <row r="86" spans="1:49" s="348" customFormat="1" ht="14.25" hidden="1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</row>
    <row r="87" spans="1:49" s="348" customFormat="1" ht="14.25" hidden="1" customHeight="1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</row>
    <row r="88" spans="1:49" s="348" customFormat="1" ht="14.25" hidden="1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</row>
    <row r="89" spans="1:49" s="348" customFormat="1" ht="14.25" hidden="1" customHeigh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</row>
    <row r="90" spans="1:49" s="348" customFormat="1" ht="14.25" hidden="1" customHeight="1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</row>
    <row r="91" spans="1:49" s="348" customFormat="1" ht="14.25" hidden="1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</row>
    <row r="92" spans="1:49" s="348" customFormat="1" ht="14.25" hidden="1" customHeight="1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</row>
    <row r="93" spans="1:49" s="348" customFormat="1" ht="14.25" hidden="1" customHeight="1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</row>
    <row r="94" spans="1:49" s="348" customFormat="1" ht="14.25" hidden="1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</row>
    <row r="95" spans="1:49" s="348" customFormat="1" ht="14.25" hidden="1" customHeigh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</row>
    <row r="96" spans="1:49" s="348" customFormat="1" ht="14.25" hidden="1" customHeight="1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</row>
    <row r="97" spans="1:49" s="348" customFormat="1" ht="14.25" hidden="1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</row>
    <row r="98" spans="1:49" s="348" customFormat="1" ht="14.25" hidden="1" customHeight="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</row>
    <row r="99" spans="1:49" s="348" customFormat="1" ht="14.25" hidden="1" customHeight="1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</row>
    <row r="100" spans="1:49" s="348" customFormat="1" ht="14.25" hidden="1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</row>
    <row r="101" spans="1:49" s="348" customFormat="1" ht="14.25" hidden="1" customHeight="1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</row>
    <row r="102" spans="1:49" s="348" customFormat="1" ht="14.25" hidden="1" customHeight="1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</row>
    <row r="103" spans="1:49" s="348" customFormat="1" ht="14.25" hidden="1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</row>
    <row r="104" spans="1:49" s="348" customFormat="1" ht="14.25" hidden="1" customHeight="1" x14ac:dyDescent="0.2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</row>
    <row r="105" spans="1:49" s="348" customFormat="1" ht="14.25" hidden="1" customHeight="1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</row>
    <row r="106" spans="1:49" s="348" customFormat="1" ht="14.25" hidden="1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</row>
    <row r="107" spans="1:49" s="348" customFormat="1" ht="14.25" hidden="1" customHeight="1" x14ac:dyDescent="0.2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</row>
    <row r="108" spans="1:49" s="348" customFormat="1" ht="14.25" hidden="1" customHeight="1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</row>
    <row r="109" spans="1:49" s="348" customFormat="1" ht="14.25" hidden="1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</row>
    <row r="110" spans="1:49" s="348" customFormat="1" ht="14.25" hidden="1" customHeight="1" x14ac:dyDescent="0.2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</row>
    <row r="111" spans="1:49" s="348" customFormat="1" ht="14.25" hidden="1" customHeight="1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</row>
    <row r="112" spans="1:49" s="348" customFormat="1" ht="14.25" hidden="1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</row>
    <row r="113" spans="1:49" s="348" customFormat="1" ht="14.25" hidden="1" customHeight="1" x14ac:dyDescent="0.2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</row>
    <row r="114" spans="1:49" s="348" customFormat="1" ht="14.25" hidden="1" customHeight="1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</row>
    <row r="115" spans="1:49" s="348" customFormat="1" ht="14.25" hidden="1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</row>
    <row r="116" spans="1:49" s="348" customFormat="1" ht="14.25" hidden="1" customHeight="1" x14ac:dyDescent="0.2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</row>
    <row r="117" spans="1:49" s="348" customFormat="1" ht="14.25" hidden="1" customHeight="1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</row>
    <row r="118" spans="1:49" s="348" customFormat="1" ht="14.25" hidden="1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</row>
    <row r="119" spans="1:49" s="348" customFormat="1" ht="14.25" hidden="1" customHeight="1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</row>
    <row r="120" spans="1:49" s="348" customFormat="1" ht="14.25" hidden="1" customHeight="1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</row>
    <row r="121" spans="1:49" s="348" customFormat="1" ht="14.25" hidden="1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</row>
    <row r="122" spans="1:49" s="348" customFormat="1" ht="14.25" hidden="1" customHeight="1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</row>
    <row r="123" spans="1:49" s="348" customFormat="1" ht="14.25" hidden="1" customHeight="1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</row>
    <row r="124" spans="1:49" s="348" customFormat="1" ht="14.25" hidden="1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</row>
    <row r="125" spans="1:49" s="348" customFormat="1" ht="14.25" hidden="1" customHeight="1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</row>
    <row r="126" spans="1:49" s="348" customFormat="1" ht="14.25" hidden="1" customHeight="1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</row>
    <row r="127" spans="1:49" s="348" customFormat="1" ht="14.25" hidden="1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</row>
    <row r="128" spans="1:49" s="348" customFormat="1" ht="14.25" hidden="1" customHeight="1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</row>
    <row r="129" spans="1:49" s="348" customFormat="1" ht="14.25" hidden="1" customHeight="1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</row>
    <row r="130" spans="1:49" s="348" customFormat="1" ht="14.25" hidden="1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</row>
    <row r="131" spans="1:49" s="348" customFormat="1" ht="14.25" hidden="1" customHeight="1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</row>
    <row r="132" spans="1:49" s="348" customFormat="1" ht="14.25" hidden="1" customHeight="1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</row>
    <row r="133" spans="1:49" s="348" customFormat="1" ht="14.25" hidden="1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</row>
    <row r="134" spans="1:49" s="348" customFormat="1" ht="14.25" hidden="1" customHeight="1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</row>
    <row r="135" spans="1:49" s="348" customFormat="1" ht="14.25" hidden="1" customHeight="1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</row>
    <row r="136" spans="1:49" s="348" customFormat="1" ht="14.25" hidden="1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</row>
    <row r="137" spans="1:49" s="348" customFormat="1" ht="14.25" hidden="1" customHeight="1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</row>
    <row r="138" spans="1:49" s="348" customFormat="1" ht="14.25" hidden="1" customHeight="1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</row>
    <row r="139" spans="1:49" s="348" customFormat="1" ht="14.25" hidden="1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</row>
    <row r="140" spans="1:49" s="348" customFormat="1" ht="14.25" hidden="1" customHeight="1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</row>
    <row r="141" spans="1:49" s="348" customFormat="1" ht="14.25" hidden="1" customHeight="1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</row>
    <row r="142" spans="1:49" s="348" customFormat="1" ht="14.25" hidden="1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</row>
    <row r="143" spans="1:49" s="348" customFormat="1" ht="14.25" hidden="1" customHeight="1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</row>
    <row r="144" spans="1:49" s="348" customFormat="1" ht="14.25" hidden="1" customHeight="1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</row>
    <row r="145" spans="1:49" s="348" customFormat="1" ht="14.25" hidden="1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</row>
    <row r="146" spans="1:49" s="348" customFormat="1" ht="14.25" hidden="1" customHeight="1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</row>
    <row r="147" spans="1:49" s="348" customFormat="1" ht="14.25" hidden="1" customHeight="1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</row>
    <row r="148" spans="1:49" s="348" customFormat="1" ht="14.25" hidden="1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</row>
    <row r="149" spans="1:49" s="348" customFormat="1" ht="14.25" hidden="1" customHeight="1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</row>
    <row r="150" spans="1:49" s="348" customFormat="1" ht="14.25" hidden="1" customHeight="1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</row>
    <row r="151" spans="1:49" s="348" customFormat="1" ht="14.25" hidden="1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</row>
    <row r="152" spans="1:49" s="348" customFormat="1" ht="14.25" hidden="1" customHeight="1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</row>
    <row r="153" spans="1:49" s="348" customFormat="1" ht="14.25" hidden="1" customHeight="1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</row>
    <row r="154" spans="1:49" s="348" customFormat="1" ht="14.25" hidden="1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</row>
    <row r="155" spans="1:49" s="348" customFormat="1" ht="14.25" hidden="1" customHeight="1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</row>
    <row r="156" spans="1:49" s="348" customFormat="1" ht="14.25" hidden="1" customHeight="1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</row>
    <row r="157" spans="1:49" s="348" customFormat="1" ht="14.25" hidden="1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</row>
    <row r="158" spans="1:49" s="348" customFormat="1" ht="14.25" hidden="1" customHeight="1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</row>
    <row r="159" spans="1:49" s="348" customFormat="1" ht="14.25" hidden="1" customHeight="1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</row>
    <row r="160" spans="1:49" s="348" customFormat="1" ht="14.25" hidden="1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</row>
    <row r="161" spans="1:49" s="348" customFormat="1" ht="14.25" hidden="1" customHeight="1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</row>
    <row r="162" spans="1:49" s="348" customFormat="1" ht="14.25" hidden="1" customHeight="1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</row>
    <row r="163" spans="1:49" s="348" customFormat="1" ht="14.25" hidden="1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</row>
    <row r="164" spans="1:49" s="348" customFormat="1" ht="14.25" hidden="1" customHeight="1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</row>
    <row r="165" spans="1:49" s="348" customFormat="1" ht="14.25" hidden="1" customHeight="1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</row>
    <row r="166" spans="1:49" s="348" customFormat="1" ht="14.25" hidden="1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</row>
    <row r="167" spans="1:49" s="348" customFormat="1" ht="14.25" hidden="1" customHeight="1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</row>
    <row r="168" spans="1:49" s="348" customFormat="1" ht="14.25" hidden="1" customHeight="1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</row>
    <row r="169" spans="1:49" s="348" customFormat="1" ht="14.25" hidden="1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</row>
    <row r="170" spans="1:49" s="348" customFormat="1" ht="14.25" hidden="1" customHeight="1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</row>
    <row r="171" spans="1:49" s="348" customFormat="1" ht="14.25" hidden="1" customHeight="1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</row>
    <row r="172" spans="1:49" s="348" customFormat="1" ht="14.25" hidden="1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</row>
    <row r="173" spans="1:49" s="348" customFormat="1" ht="14.25" hidden="1" customHeight="1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</row>
    <row r="174" spans="1:49" s="348" customFormat="1" ht="14.25" hidden="1" customHeight="1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</row>
    <row r="175" spans="1:49" s="348" customFormat="1" ht="14.25" hidden="1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</row>
    <row r="176" spans="1:49" s="348" customFormat="1" ht="14.25" hidden="1" customHeight="1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</row>
    <row r="177" spans="1:49" s="348" customFormat="1" ht="14.25" hidden="1" customHeight="1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</row>
    <row r="178" spans="1:49" s="348" customFormat="1" ht="14.25" hidden="1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</row>
    <row r="179" spans="1:49" s="348" customFormat="1" ht="14.25" hidden="1" customHeight="1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</row>
    <row r="180" spans="1:49" s="348" customFormat="1" ht="14.25" hidden="1" customHeight="1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</row>
    <row r="181" spans="1:49" s="348" customFormat="1" ht="14.25" hidden="1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</row>
    <row r="182" spans="1:49" s="348" customFormat="1" ht="14.25" hidden="1" customHeight="1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</row>
    <row r="183" spans="1:49" s="348" customFormat="1" ht="14.25" hidden="1" customHeight="1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</row>
    <row r="184" spans="1:49" s="348" customFormat="1" ht="14.25" hidden="1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</row>
    <row r="185" spans="1:49" s="348" customFormat="1" ht="14.25" hidden="1" customHeight="1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</row>
    <row r="186" spans="1:49" s="348" customFormat="1" ht="14.25" hidden="1" customHeight="1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</row>
    <row r="187" spans="1:49" s="348" customFormat="1" ht="14.25" hidden="1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</row>
    <row r="188" spans="1:49" s="348" customFormat="1" ht="14.25" hidden="1" customHeight="1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</row>
    <row r="189" spans="1:49" s="348" customFormat="1" ht="14.25" hidden="1" customHeight="1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</row>
    <row r="190" spans="1:49" s="348" customFormat="1" ht="14.25" hidden="1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</row>
    <row r="191" spans="1:49" s="348" customFormat="1" ht="14.25" hidden="1" customHeight="1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</row>
    <row r="192" spans="1:49" s="348" customFormat="1" ht="14.25" hidden="1" customHeight="1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</row>
    <row r="193" spans="1:49" s="348" customFormat="1" ht="14.25" hidden="1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</row>
    <row r="194" spans="1:49" s="348" customFormat="1" ht="14.25" hidden="1" customHeight="1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</row>
    <row r="195" spans="1:49" s="348" customFormat="1" ht="14.25" hidden="1" customHeight="1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</row>
    <row r="196" spans="1:49" s="348" customFormat="1" ht="14.25" hidden="1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</row>
    <row r="197" spans="1:49" s="348" customFormat="1" ht="14.25" hidden="1" customHeight="1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</row>
    <row r="198" spans="1:49" s="348" customFormat="1" ht="14.25" hidden="1" customHeight="1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</row>
    <row r="199" spans="1:49" s="348" customFormat="1" ht="14.25" hidden="1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</row>
    <row r="200" spans="1:49" s="348" customFormat="1" ht="14.25" hidden="1" customHeight="1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</row>
    <row r="201" spans="1:49" s="348" customFormat="1" ht="14.25" hidden="1" customHeight="1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</row>
    <row r="202" spans="1:49" s="348" customFormat="1" ht="14.25" hidden="1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</row>
    <row r="203" spans="1:49" s="348" customFormat="1" ht="14.25" hidden="1" customHeight="1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</row>
    <row r="204" spans="1:49" s="348" customFormat="1" ht="14.25" hidden="1" customHeight="1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</row>
    <row r="205" spans="1:49" s="348" customFormat="1" ht="14.25" hidden="1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</row>
    <row r="206" spans="1:49" s="348" customFormat="1" ht="14.25" hidden="1" customHeight="1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</row>
    <row r="207" spans="1:49" s="348" customFormat="1" ht="14.25" hidden="1" customHeight="1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</row>
    <row r="208" spans="1:49" s="348" customFormat="1" ht="14.25" hidden="1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</row>
    <row r="209" spans="1:49" s="348" customFormat="1" ht="14.25" hidden="1" customHeight="1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</row>
    <row r="210" spans="1:49" s="348" customFormat="1" ht="14.25" hidden="1" customHeight="1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</row>
    <row r="211" spans="1:49" s="348" customFormat="1" ht="14.25" hidden="1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</row>
    <row r="212" spans="1:49" s="348" customFormat="1" ht="14.25" hidden="1" customHeight="1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</row>
    <row r="213" spans="1:49" s="348" customFormat="1" ht="14.25" hidden="1" customHeight="1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</row>
    <row r="214" spans="1:49" s="348" customFormat="1" ht="14.25" hidden="1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</row>
    <row r="215" spans="1:49" s="348" customFormat="1" ht="14.25" hidden="1" customHeight="1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</row>
    <row r="216" spans="1:49" s="348" customFormat="1" ht="14.25" hidden="1" customHeight="1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</row>
    <row r="217" spans="1:49" s="348" customFormat="1" ht="14.25" hidden="1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</row>
    <row r="218" spans="1:49" s="348" customFormat="1" ht="14.25" hidden="1" customHeight="1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</row>
    <row r="219" spans="1:49" s="348" customFormat="1" ht="14.25" hidden="1" customHeight="1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</row>
    <row r="220" spans="1:49" s="348" customFormat="1" ht="14.25" hidden="1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</row>
    <row r="221" spans="1:49" s="348" customFormat="1" ht="14.25" hidden="1" customHeight="1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</row>
    <row r="222" spans="1:49" s="348" customFormat="1" ht="14.25" hidden="1" customHeight="1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</row>
    <row r="223" spans="1:49" s="348" customFormat="1" ht="14.25" hidden="1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</row>
    <row r="224" spans="1:49" s="348" customFormat="1" ht="14.25" hidden="1" customHeight="1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</row>
    <row r="225" spans="1:49" s="348" customFormat="1" ht="14.25" hidden="1" customHeight="1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</row>
    <row r="226" spans="1:49" s="348" customFormat="1" ht="14.25" hidden="1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</row>
    <row r="227" spans="1:49" s="348" customFormat="1" ht="14.25" hidden="1" customHeight="1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</row>
    <row r="228" spans="1:49" s="348" customFormat="1" ht="14.25" hidden="1" customHeight="1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</row>
    <row r="229" spans="1:49" s="348" customFormat="1" ht="14.25" hidden="1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</row>
    <row r="230" spans="1:49" s="348" customFormat="1" ht="14.25" hidden="1" customHeight="1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</row>
    <row r="231" spans="1:49" s="348" customFormat="1" ht="14.25" hidden="1" customHeight="1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</row>
    <row r="232" spans="1:49" s="348" customFormat="1" ht="14.25" hidden="1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</row>
    <row r="233" spans="1:49" s="348" customFormat="1" ht="14.25" hidden="1" customHeight="1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</row>
    <row r="234" spans="1:49" s="348" customFormat="1" ht="14.25" hidden="1" customHeight="1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</row>
    <row r="235" spans="1:49" s="348" customFormat="1" ht="14.25" hidden="1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</row>
    <row r="236" spans="1:49" s="348" customFormat="1" ht="14.25" hidden="1" customHeight="1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</row>
    <row r="237" spans="1:49" s="348" customFormat="1" ht="14.25" hidden="1" customHeight="1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</row>
    <row r="238" spans="1:49" s="348" customFormat="1" ht="14.25" hidden="1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</row>
    <row r="239" spans="1:49" s="348" customFormat="1" ht="14.25" hidden="1" customHeight="1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</row>
    <row r="240" spans="1:49" s="348" customFormat="1" ht="14.25" hidden="1" customHeight="1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</row>
    <row r="241" spans="1:49" s="348" customFormat="1" ht="14.25" hidden="1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</row>
    <row r="242" spans="1:49" s="348" customFormat="1" ht="14.25" hidden="1" customHeight="1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</row>
    <row r="243" spans="1:49" s="348" customFormat="1" ht="14.25" hidden="1" customHeight="1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</row>
    <row r="244" spans="1:49" s="348" customFormat="1" ht="14.25" hidden="1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</row>
    <row r="245" spans="1:49" s="348" customFormat="1" ht="14.25" hidden="1" customHeight="1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</row>
    <row r="246" spans="1:49" s="348" customFormat="1" ht="14.25" hidden="1" customHeight="1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</row>
    <row r="247" spans="1:49" s="348" customFormat="1" ht="14.25" hidden="1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</row>
    <row r="248" spans="1:49" s="348" customFormat="1" ht="14.25" hidden="1" customHeight="1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</row>
    <row r="249" spans="1:49" s="348" customFormat="1" ht="14.25" hidden="1" customHeight="1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</row>
    <row r="250" spans="1:49" s="348" customFormat="1" ht="14.25" hidden="1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</row>
    <row r="251" spans="1:49" s="348" customFormat="1" ht="14.25" hidden="1" customHeight="1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</row>
    <row r="252" spans="1:49" s="348" customFormat="1" ht="14.25" hidden="1" customHeight="1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</row>
    <row r="253" spans="1:49" s="348" customFormat="1" ht="14.25" hidden="1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</row>
    <row r="254" spans="1:49" s="348" customFormat="1" ht="14.25" hidden="1" customHeight="1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</row>
    <row r="255" spans="1:49" s="348" customFormat="1" ht="14.25" hidden="1" customHeight="1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</row>
    <row r="256" spans="1:49" s="348" customFormat="1" ht="14.25" hidden="1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</row>
    <row r="257" spans="1:49" s="348" customFormat="1" ht="14.25" hidden="1" customHeight="1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</row>
    <row r="258" spans="1:49" s="348" customFormat="1" ht="14.25" hidden="1" customHeight="1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</row>
    <row r="259" spans="1:49" s="348" customFormat="1" ht="14.25" hidden="1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</row>
    <row r="260" spans="1:49" s="348" customFormat="1" ht="14.25" hidden="1" customHeight="1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</row>
    <row r="261" spans="1:49" s="348" customFormat="1" ht="14.25" hidden="1" customHeight="1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</row>
    <row r="262" spans="1:49" s="348" customFormat="1" ht="14.25" hidden="1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</row>
    <row r="263" spans="1:49" s="348" customFormat="1" ht="14.25" hidden="1" customHeight="1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</row>
    <row r="264" spans="1:49" s="348" customFormat="1" ht="14.25" hidden="1" customHeight="1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</row>
    <row r="265" spans="1:49" s="348" customFormat="1" ht="14.25" hidden="1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</row>
    <row r="266" spans="1:49" s="348" customFormat="1" ht="14.25" hidden="1" customHeight="1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</row>
    <row r="267" spans="1:49" s="348" customFormat="1" ht="14.25" hidden="1" customHeight="1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</row>
  </sheetData>
  <sheetProtection password="BD53" sheet="1" objects="1" scenarios="1" selectLockedCells="1"/>
  <customSheetViews>
    <customSheetView guid="{50494D46-58B3-4AC4-A527-419C8BBDFD54}" scale="75" showRuler="0" topLeftCell="AB1">
      <selection activeCell="AN10" sqref="AN10:AN11"/>
      <colBreaks count="9" manualBreakCount="9">
        <brk id="7" max="51" man="1"/>
        <brk id="12" max="1048575" man="1"/>
        <brk id="17" max="1048575" man="1"/>
        <brk id="22" max="1048575" man="1"/>
        <brk id="27" max="1048575" man="1"/>
        <brk id="31" max="1048575" man="1"/>
        <brk id="35" max="1048575" man="1"/>
        <brk id="42" max="51" man="1"/>
        <brk id="54" max="1048575" man="1"/>
      </colBreaks>
      <pageMargins left="0.97370078740157484" right="0.39370078740157483" top="0.59055118110236227" bottom="0.59055118110236227" header="0" footer="0"/>
      <printOptions horizontalCentered="1"/>
      <pageSetup paperSize="9" scale="73" orientation="landscape" verticalDpi="300" r:id="rId1"/>
      <headerFooter alignWithMargins="0"/>
    </customSheetView>
  </customSheetViews>
  <mergeCells count="56">
    <mergeCell ref="M25:Q25"/>
    <mergeCell ref="R22:V23"/>
    <mergeCell ref="M22:Q23"/>
    <mergeCell ref="Z6:Z7"/>
    <mergeCell ref="AA8:AA9"/>
    <mergeCell ref="Z8:Z9"/>
    <mergeCell ref="X20:AA20"/>
    <mergeCell ref="M18:N18"/>
    <mergeCell ref="R18:S18"/>
    <mergeCell ref="M11:N11"/>
    <mergeCell ref="M14:N14"/>
    <mergeCell ref="W16:AA17"/>
    <mergeCell ref="AQ14:AR14"/>
    <mergeCell ref="AF10:AG10"/>
    <mergeCell ref="AC13:AD13"/>
    <mergeCell ref="AE10:AE11"/>
    <mergeCell ref="AB10:AD11"/>
    <mergeCell ref="AT4:AU4"/>
    <mergeCell ref="AA6:AA7"/>
    <mergeCell ref="AH10:AI10"/>
    <mergeCell ref="AE8:AE9"/>
    <mergeCell ref="AF9:AH9"/>
    <mergeCell ref="AU5:AV6"/>
    <mergeCell ref="W32:X32"/>
    <mergeCell ref="AP3:AP6"/>
    <mergeCell ref="AK23:AN23"/>
    <mergeCell ref="AK20:AN20"/>
    <mergeCell ref="AO23:AO24"/>
    <mergeCell ref="AO20:AO21"/>
    <mergeCell ref="AO17:AO18"/>
    <mergeCell ref="AK17:AM17"/>
    <mergeCell ref="AK21:AK22"/>
    <mergeCell ref="W30:AA31"/>
    <mergeCell ref="AK10:AM10"/>
    <mergeCell ref="AN10:AN11"/>
    <mergeCell ref="AC15:AD15"/>
    <mergeCell ref="AB17:AD18"/>
    <mergeCell ref="AB9:AD9"/>
    <mergeCell ref="W5:Y5"/>
    <mergeCell ref="C1:D1"/>
    <mergeCell ref="M2:N3"/>
    <mergeCell ref="M7:N7"/>
    <mergeCell ref="H2:I3"/>
    <mergeCell ref="H7:I7"/>
    <mergeCell ref="H18:I18"/>
    <mergeCell ref="H11:I11"/>
    <mergeCell ref="H14:I14"/>
    <mergeCell ref="H22:L23"/>
    <mergeCell ref="AK1:AO1"/>
    <mergeCell ref="AJ13:AJ14"/>
    <mergeCell ref="AO13:AO15"/>
    <mergeCell ref="AK2:AN2"/>
    <mergeCell ref="AK13:AM13"/>
    <mergeCell ref="AJ7:AN7"/>
    <mergeCell ref="AJ17:AJ18"/>
    <mergeCell ref="AE17:AE18"/>
  </mergeCells>
  <phoneticPr fontId="0" type="noConversion"/>
  <printOptions horizontalCentered="1"/>
  <pageMargins left="0.97370078740157484" right="0.39370078740157483" top="0.59055118110236227" bottom="0.59055118110236227" header="0" footer="0"/>
  <pageSetup paperSize="9" scale="30" orientation="landscape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L68"/>
  <sheetViews>
    <sheetView showGridLines="0" zoomScale="85" zoomScaleNormal="85" zoomScaleSheetLayoutView="80" workbookViewId="0"/>
  </sheetViews>
  <sheetFormatPr baseColWidth="10" defaultColWidth="0" defaultRowHeight="12.75" zeroHeight="1" x14ac:dyDescent="0.2"/>
  <cols>
    <col min="1" max="1" width="1.7109375" customWidth="1"/>
    <col min="2" max="2" width="40" customWidth="1"/>
    <col min="3" max="3" width="17.28515625" customWidth="1"/>
    <col min="4" max="4" width="11.42578125" customWidth="1"/>
    <col min="5" max="5" width="12.7109375" customWidth="1"/>
    <col min="6" max="6" width="12.140625" customWidth="1"/>
    <col min="7" max="11" width="15.42578125" customWidth="1"/>
    <col min="12" max="12" width="1.7109375" customWidth="1"/>
    <col min="13" max="16384" width="0" style="348" hidden="1"/>
  </cols>
  <sheetData>
    <row r="1" spans="1:12" ht="3" customHeight="1" x14ac:dyDescent="0.2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47.25" customHeight="1" x14ac:dyDescent="0.2">
      <c r="A2" s="18"/>
      <c r="B2" s="579" t="s">
        <v>223</v>
      </c>
      <c r="C2" s="580"/>
      <c r="D2" s="580"/>
      <c r="E2" s="580"/>
      <c r="F2" s="580"/>
      <c r="G2" s="580"/>
      <c r="H2" s="580"/>
      <c r="I2" s="580"/>
      <c r="J2" s="580"/>
      <c r="K2" s="581"/>
      <c r="L2" s="18"/>
    </row>
    <row r="3" spans="1:12" ht="2.25" customHeight="1" x14ac:dyDescent="0.2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1:12" ht="27" customHeight="1" x14ac:dyDescent="0.2">
      <c r="A4" s="19"/>
      <c r="B4" s="535">
        <f>'vcai-SUPERIOR'!B3</f>
        <v>0</v>
      </c>
      <c r="C4" s="536"/>
      <c r="D4" s="536"/>
      <c r="E4" s="536"/>
      <c r="F4" s="180"/>
      <c r="G4" s="536">
        <f>'vcai-SUPERIOR'!G3</f>
        <v>0</v>
      </c>
      <c r="H4" s="536"/>
      <c r="I4" s="181"/>
      <c r="J4" s="536">
        <f>'vcai-SUPERIOR'!J3</f>
        <v>0</v>
      </c>
      <c r="K4" s="582"/>
      <c r="L4" s="20"/>
    </row>
    <row r="5" spans="1:12" ht="12" customHeight="1" x14ac:dyDescent="0.2">
      <c r="A5" s="19"/>
      <c r="B5" s="583" t="s">
        <v>136</v>
      </c>
      <c r="C5" s="584"/>
      <c r="D5" s="584"/>
      <c r="E5" s="584"/>
      <c r="F5" s="182"/>
      <c r="G5" s="526" t="s">
        <v>152</v>
      </c>
      <c r="H5" s="526"/>
      <c r="I5" s="183"/>
      <c r="J5" s="527" t="s">
        <v>153</v>
      </c>
      <c r="K5" s="528"/>
      <c r="L5" s="20"/>
    </row>
    <row r="6" spans="1:12" ht="27" customHeight="1" x14ac:dyDescent="0.2">
      <c r="A6" s="19"/>
      <c r="B6" s="451">
        <f>'vcai-SUPERIOR'!B5</f>
        <v>0</v>
      </c>
      <c r="C6" s="452"/>
      <c r="D6" s="452"/>
      <c r="E6" s="452"/>
      <c r="F6" s="359"/>
      <c r="G6" s="452">
        <f>'vcai-SUPERIOR'!I41</f>
        <v>0</v>
      </c>
      <c r="H6" s="452"/>
      <c r="I6" s="184"/>
      <c r="J6" s="461">
        <f>'vcai-SUPERIOR'!J5</f>
        <v>0</v>
      </c>
      <c r="K6" s="462"/>
      <c r="L6" s="20"/>
    </row>
    <row r="7" spans="1:12" ht="12" customHeight="1" x14ac:dyDescent="0.2">
      <c r="A7" s="19"/>
      <c r="B7" s="583" t="str">
        <f>'vcai-SUPERIOR'!B6</f>
        <v>DENOMINACIÓN DEL PUESTO</v>
      </c>
      <c r="C7" s="584"/>
      <c r="D7" s="584"/>
      <c r="E7" s="584"/>
      <c r="F7" s="361"/>
      <c r="G7" s="584" t="str">
        <f>'vcai-SUPERIOR'!I42</f>
        <v>AÑO DE LA EVALUACIÓN</v>
      </c>
      <c r="H7" s="584"/>
      <c r="I7" s="144"/>
      <c r="J7" s="527" t="str">
        <f>'vcai-SUPERIOR'!J6</f>
        <v>RUSP</v>
      </c>
      <c r="K7" s="528"/>
      <c r="L7" s="20"/>
    </row>
    <row r="8" spans="1:12" ht="35.1" customHeight="1" x14ac:dyDescent="0.2">
      <c r="A8" s="19"/>
      <c r="B8" s="451">
        <f>'vcai-SUPERIOR'!B7</f>
        <v>0</v>
      </c>
      <c r="C8" s="452"/>
      <c r="D8" s="452"/>
      <c r="E8" s="452"/>
      <c r="F8" s="124"/>
      <c r="G8" s="452">
        <f>'vcai-SUPERIOR'!G7</f>
        <v>0</v>
      </c>
      <c r="H8" s="452"/>
      <c r="I8" s="452"/>
      <c r="J8" s="452"/>
      <c r="K8" s="463"/>
      <c r="L8" s="20"/>
    </row>
    <row r="9" spans="1:12" ht="12" customHeight="1" x14ac:dyDescent="0.2">
      <c r="A9" s="19"/>
      <c r="B9" s="607" t="str">
        <f>'vcai-SUPERIOR'!B8</f>
        <v>DEPENDENCIA</v>
      </c>
      <c r="C9" s="608"/>
      <c r="D9" s="608"/>
      <c r="E9" s="608"/>
      <c r="F9" s="144"/>
      <c r="G9" s="609" t="str">
        <f>'vcai-SUPERIOR'!G8:K8</f>
        <v>CLAVE Y NOMBRE DE LA UNIDAD ADMINISTRATIVA RESPONSABLE</v>
      </c>
      <c r="H9" s="609"/>
      <c r="I9" s="609"/>
      <c r="J9" s="609"/>
      <c r="K9" s="610"/>
      <c r="L9" s="20"/>
    </row>
    <row r="10" spans="1:12" ht="27" customHeight="1" x14ac:dyDescent="0.2">
      <c r="A10" s="19"/>
      <c r="B10" s="451">
        <f>'vcai-SUPERIOR'!B9:K9</f>
        <v>0</v>
      </c>
      <c r="C10" s="452"/>
      <c r="D10" s="452"/>
      <c r="E10" s="452"/>
      <c r="F10" s="452"/>
      <c r="G10" s="452"/>
      <c r="H10" s="452"/>
      <c r="I10" s="452"/>
      <c r="J10" s="452"/>
      <c r="K10" s="463"/>
      <c r="L10" s="20"/>
    </row>
    <row r="11" spans="1:12" ht="12.75" customHeight="1" x14ac:dyDescent="0.2">
      <c r="A11" s="19"/>
      <c r="B11" s="507" t="s">
        <v>5</v>
      </c>
      <c r="C11" s="508"/>
      <c r="D11" s="508"/>
      <c r="E11" s="508"/>
      <c r="F11" s="508"/>
      <c r="G11" s="508"/>
      <c r="H11" s="508"/>
      <c r="I11" s="508"/>
      <c r="J11" s="508"/>
      <c r="K11" s="509"/>
      <c r="L11" s="20"/>
    </row>
    <row r="12" spans="1:12" ht="3" customHeight="1" x14ac:dyDescent="0.2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27" customHeight="1" x14ac:dyDescent="0.2">
      <c r="A13" s="18"/>
      <c r="B13" s="501" t="s">
        <v>174</v>
      </c>
      <c r="C13" s="502"/>
      <c r="D13" s="502"/>
      <c r="E13" s="502"/>
      <c r="F13" s="502"/>
      <c r="G13" s="502"/>
      <c r="H13" s="502"/>
      <c r="I13" s="502"/>
      <c r="J13" s="502"/>
      <c r="K13" s="459"/>
      <c r="L13" s="18"/>
    </row>
    <row r="14" spans="1:12" ht="45" customHeight="1" x14ac:dyDescent="0.2">
      <c r="A14" s="18"/>
      <c r="B14" s="596"/>
      <c r="C14" s="597"/>
      <c r="D14" s="597"/>
      <c r="E14" s="597"/>
      <c r="F14" s="597"/>
      <c r="G14" s="597"/>
      <c r="H14" s="597"/>
      <c r="I14" s="597"/>
      <c r="J14" s="597"/>
      <c r="K14" s="598"/>
      <c r="L14" s="18"/>
    </row>
    <row r="15" spans="1:12" ht="45" customHeight="1" x14ac:dyDescent="0.2">
      <c r="A15" s="18"/>
      <c r="B15" s="599"/>
      <c r="C15" s="600"/>
      <c r="D15" s="600"/>
      <c r="E15" s="600"/>
      <c r="F15" s="600"/>
      <c r="G15" s="600"/>
      <c r="H15" s="600"/>
      <c r="I15" s="600"/>
      <c r="J15" s="600"/>
      <c r="K15" s="601"/>
      <c r="L15" s="18"/>
    </row>
    <row r="16" spans="1:12" ht="45" customHeight="1" x14ac:dyDescent="0.2">
      <c r="A16" s="18"/>
      <c r="B16" s="599"/>
      <c r="C16" s="600"/>
      <c r="D16" s="600"/>
      <c r="E16" s="600"/>
      <c r="F16" s="600"/>
      <c r="G16" s="600"/>
      <c r="H16" s="600"/>
      <c r="I16" s="600"/>
      <c r="J16" s="600"/>
      <c r="K16" s="601"/>
      <c r="L16" s="18"/>
    </row>
    <row r="17" spans="1:12" ht="45" customHeight="1" x14ac:dyDescent="0.2">
      <c r="A17" s="18"/>
      <c r="B17" s="602"/>
      <c r="C17" s="603"/>
      <c r="D17" s="603"/>
      <c r="E17" s="603"/>
      <c r="F17" s="603"/>
      <c r="G17" s="603"/>
      <c r="H17" s="603"/>
      <c r="I17" s="603"/>
      <c r="J17" s="603"/>
      <c r="K17" s="604"/>
      <c r="L17" s="18"/>
    </row>
    <row r="18" spans="1:12" ht="15.75" customHeight="1" x14ac:dyDescent="0.25">
      <c r="A18" s="18"/>
      <c r="B18" s="589" t="s">
        <v>176</v>
      </c>
      <c r="C18" s="590"/>
      <c r="D18" s="590"/>
      <c r="E18" s="590"/>
      <c r="F18" s="590"/>
      <c r="G18" s="590"/>
      <c r="H18" s="590"/>
      <c r="I18" s="591"/>
      <c r="J18" s="585"/>
      <c r="K18" s="586"/>
      <c r="L18" s="18"/>
    </row>
    <row r="19" spans="1:12" ht="19.5" customHeight="1" x14ac:dyDescent="0.2">
      <c r="A19" s="18"/>
      <c r="B19" s="592" t="s">
        <v>211</v>
      </c>
      <c r="C19" s="593"/>
      <c r="D19" s="593"/>
      <c r="E19" s="593"/>
      <c r="F19" s="593"/>
      <c r="G19" s="593"/>
      <c r="H19" s="593"/>
      <c r="I19" s="594"/>
      <c r="J19" s="587"/>
      <c r="K19" s="588"/>
      <c r="L19" s="18"/>
    </row>
    <row r="20" spans="1:12" ht="9" customHeight="1" x14ac:dyDescent="0.2">
      <c r="A20" s="18"/>
      <c r="B20" s="18"/>
      <c r="C20" s="307"/>
      <c r="D20" s="307"/>
      <c r="E20" s="307"/>
      <c r="F20" s="18"/>
      <c r="G20" s="18"/>
      <c r="H20" s="18"/>
      <c r="I20" s="605"/>
      <c r="J20" s="605"/>
      <c r="K20" s="605"/>
      <c r="L20" s="18"/>
    </row>
    <row r="21" spans="1:12" ht="12.75" customHeight="1" x14ac:dyDescent="0.2">
      <c r="A21" s="18"/>
      <c r="B21" s="611" t="str">
        <f>CONCATENATE(VCIFM!F48,"                                                                  ",VCIFM!F44)</f>
        <v xml:space="preserve">                                                                  </v>
      </c>
      <c r="C21" s="612"/>
      <c r="D21" s="613"/>
      <c r="E21" s="307"/>
      <c r="F21" s="18"/>
      <c r="G21" s="18"/>
      <c r="H21" s="18"/>
      <c r="I21" s="605"/>
      <c r="J21" s="605"/>
      <c r="K21" s="605"/>
      <c r="L21" s="18"/>
    </row>
    <row r="22" spans="1:12" x14ac:dyDescent="0.2">
      <c r="A22" s="18"/>
      <c r="B22" s="614"/>
      <c r="C22" s="544"/>
      <c r="D22" s="615"/>
      <c r="E22" s="307"/>
      <c r="F22" s="18"/>
      <c r="G22" s="31"/>
      <c r="H22" s="31"/>
      <c r="I22" s="605"/>
      <c r="J22" s="605"/>
      <c r="K22" s="605"/>
      <c r="L22" s="18"/>
    </row>
    <row r="23" spans="1:12" x14ac:dyDescent="0.2">
      <c r="A23" s="18"/>
      <c r="B23" s="614"/>
      <c r="C23" s="544"/>
      <c r="D23" s="615"/>
      <c r="E23" s="307"/>
      <c r="F23" s="18"/>
      <c r="G23" s="31"/>
      <c r="H23" s="31"/>
      <c r="I23" s="605"/>
      <c r="J23" s="605"/>
      <c r="K23" s="605"/>
      <c r="L23" s="18"/>
    </row>
    <row r="24" spans="1:12" x14ac:dyDescent="0.2">
      <c r="A24" s="18"/>
      <c r="B24" s="616"/>
      <c r="C24" s="452"/>
      <c r="D24" s="617"/>
      <c r="E24" s="307"/>
      <c r="F24" s="18"/>
      <c r="G24" s="31"/>
      <c r="H24" s="31"/>
      <c r="I24" s="606"/>
      <c r="J24" s="606"/>
      <c r="K24" s="606"/>
      <c r="L24" s="18"/>
    </row>
    <row r="25" spans="1:12" x14ac:dyDescent="0.2">
      <c r="A25" s="18"/>
      <c r="B25" s="419" t="s">
        <v>207</v>
      </c>
      <c r="C25" s="419"/>
      <c r="D25" s="419"/>
      <c r="E25" s="78"/>
      <c r="F25" s="18"/>
      <c r="G25" s="18"/>
      <c r="H25" s="18"/>
      <c r="I25" s="595" t="s">
        <v>33</v>
      </c>
      <c r="J25" s="595"/>
      <c r="K25" s="595"/>
      <c r="L25" s="18"/>
    </row>
    <row r="26" spans="1:12" ht="15" customHeight="1" x14ac:dyDescent="0.2">
      <c r="A26" s="18"/>
      <c r="B26" s="18"/>
      <c r="C26" s="18"/>
      <c r="D26" s="18"/>
      <c r="E26" s="18"/>
      <c r="F26" s="18"/>
      <c r="G26" s="18"/>
      <c r="H26" s="18"/>
      <c r="I26" s="60"/>
      <c r="J26" s="60"/>
      <c r="K26" s="60"/>
      <c r="L26" s="18"/>
    </row>
    <row r="27" spans="1:12" ht="17.25" customHeight="1" x14ac:dyDescent="0.2">
      <c r="A27" s="18"/>
      <c r="B27" s="85">
        <f>VCIFM!E54</f>
        <v>0</v>
      </c>
      <c r="C27" s="79"/>
      <c r="D27" s="79"/>
      <c r="E27" s="18"/>
      <c r="F27" s="18"/>
      <c r="G27" s="18"/>
      <c r="H27" s="18"/>
      <c r="I27" s="18"/>
      <c r="J27" s="18"/>
      <c r="K27" s="18"/>
      <c r="L27" s="18"/>
    </row>
    <row r="28" spans="1:12" x14ac:dyDescent="0.2">
      <c r="A28" s="18"/>
      <c r="B28" s="41" t="s">
        <v>152</v>
      </c>
      <c r="C28" s="56"/>
      <c r="D28" s="56"/>
      <c r="E28" s="56"/>
      <c r="F28" s="56"/>
      <c r="G28" s="56"/>
      <c r="H28" s="56"/>
      <c r="I28" s="56"/>
      <c r="J28" s="56"/>
      <c r="K28" s="56"/>
      <c r="L28" s="18"/>
    </row>
    <row r="29" spans="1:12" x14ac:dyDescent="0.2">
      <c r="A29" s="18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18"/>
    </row>
    <row r="30" spans="1:12" ht="18" customHeight="1" x14ac:dyDescent="0.2">
      <c r="A30" s="18"/>
      <c r="B30" s="86">
        <f>VCIFM!H54</f>
        <v>0</v>
      </c>
      <c r="C30" s="80"/>
      <c r="D30" s="80"/>
      <c r="E30" s="18"/>
      <c r="F30" s="56"/>
      <c r="G30" s="56"/>
      <c r="H30" s="56"/>
      <c r="I30" s="56"/>
      <c r="J30" s="56"/>
      <c r="K30" s="56"/>
      <c r="L30" s="18"/>
    </row>
    <row r="31" spans="1:12" x14ac:dyDescent="0.2">
      <c r="A31" s="18"/>
      <c r="B31" s="53" t="s">
        <v>175</v>
      </c>
      <c r="C31" s="56"/>
      <c r="D31" s="56"/>
      <c r="E31" s="56"/>
      <c r="F31" s="56"/>
      <c r="G31" s="56"/>
      <c r="H31" s="56"/>
      <c r="I31" s="56"/>
      <c r="J31" s="56"/>
      <c r="K31" s="56"/>
      <c r="L31" s="18"/>
    </row>
    <row r="32" spans="1:12" x14ac:dyDescent="0.2">
      <c r="A32" s="351"/>
      <c r="B32" s="351"/>
      <c r="C32" s="351"/>
      <c r="D32" s="351"/>
      <c r="E32" s="351"/>
      <c r="F32" s="351"/>
      <c r="G32" s="351"/>
      <c r="H32" s="351"/>
      <c r="I32" s="351"/>
      <c r="J32" s="351"/>
      <c r="K32" s="351"/>
      <c r="L32" s="351"/>
    </row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</sheetData>
  <sheetProtection password="BD53" sheet="1" objects="1" scenarios="1"/>
  <customSheetViews>
    <customSheetView guid="{50494D46-58B3-4AC4-A527-419C8BBDFD54}" scale="85" showGridLines="0" fitToPage="1" showRuler="0" topLeftCell="A13">
      <selection activeCell="A20" sqref="A20:I21"/>
      <pageMargins left="0.18" right="0.17" top="0.18" bottom="0.16" header="0.15748031496062992" footer="0"/>
      <printOptions horizontalCentered="1"/>
      <pageSetup paperSize="119" scale="79" orientation="landscape" verticalDpi="300" r:id="rId1"/>
      <headerFooter alignWithMargins="0"/>
    </customSheetView>
  </customSheetViews>
  <mergeCells count="28">
    <mergeCell ref="B14:K17"/>
    <mergeCell ref="I20:K24"/>
    <mergeCell ref="B8:E8"/>
    <mergeCell ref="B9:E9"/>
    <mergeCell ref="G8:K8"/>
    <mergeCell ref="G9:K9"/>
    <mergeCell ref="B21:D24"/>
    <mergeCell ref="B25:D25"/>
    <mergeCell ref="J18:K19"/>
    <mergeCell ref="B18:I18"/>
    <mergeCell ref="B19:I19"/>
    <mergeCell ref="I25:K25"/>
    <mergeCell ref="B2:K2"/>
    <mergeCell ref="B13:K13"/>
    <mergeCell ref="J4:K4"/>
    <mergeCell ref="J6:K6"/>
    <mergeCell ref="B4:E4"/>
    <mergeCell ref="G4:H4"/>
    <mergeCell ref="G5:H5"/>
    <mergeCell ref="J5:K5"/>
    <mergeCell ref="B5:E5"/>
    <mergeCell ref="B6:E6"/>
    <mergeCell ref="B7:E7"/>
    <mergeCell ref="G6:H6"/>
    <mergeCell ref="G7:H7"/>
    <mergeCell ref="J7:K7"/>
    <mergeCell ref="B11:K11"/>
    <mergeCell ref="B10:K10"/>
  </mergeCells>
  <phoneticPr fontId="0" type="noConversion"/>
  <dataValidations xWindow="1074" yWindow="541" count="3">
    <dataValidation type="textLength" operator="equal" allowBlank="1" showInputMessage="1" showErrorMessage="1" error="ANOTAR A 18 POSICIONES EL C.U.R.P. DEL EVALUADOR CON MAYUSCULAS." sqref="C30:D30">
      <formula1>18</formula1>
    </dataValidation>
    <dataValidation type="textLength" operator="equal" allowBlank="1" showInputMessage="1" showErrorMessage="1" error="ANOTAR A EL R.F.C. A 13 POSICIONES DEL EVALUADOR CON MAYUSCULAS." sqref="C27:D27">
      <formula1>13</formula1>
    </dataValidation>
    <dataValidation type="whole" allowBlank="1" showInputMessage="1" showErrorMessage="1" prompt="Anote la Calificación obtenida en la CAPACITACIÓN ACREDITADA, EN UN RANGO DE 0 a 100" sqref="J18:K19">
      <formula1>0</formula1>
      <formula2>100</formula2>
    </dataValidation>
  </dataValidations>
  <printOptions horizontalCentered="1"/>
  <pageMargins left="0.19685039370078741" right="0.15748031496062992" top="0.78740157480314965" bottom="0.15748031496062992" header="0.15748031496062992" footer="0"/>
  <pageSetup scale="80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U70"/>
  <sheetViews>
    <sheetView showGridLines="0" zoomScale="85" zoomScaleNormal="85" zoomScaleSheetLayoutView="50" workbookViewId="0"/>
  </sheetViews>
  <sheetFormatPr baseColWidth="10" defaultColWidth="0" defaultRowHeight="12.75" zeroHeight="1" x14ac:dyDescent="0.2"/>
  <cols>
    <col min="1" max="1" width="1.7109375" customWidth="1"/>
    <col min="2" max="2" width="28.28515625" customWidth="1"/>
    <col min="3" max="3" width="19.85546875" customWidth="1"/>
    <col min="4" max="4" width="12.7109375" customWidth="1"/>
    <col min="5" max="5" width="20.42578125" customWidth="1"/>
    <col min="6" max="6" width="18.85546875" customWidth="1"/>
    <col min="7" max="7" width="17.7109375" customWidth="1"/>
    <col min="8" max="8" width="18" customWidth="1"/>
    <col min="9" max="9" width="16.85546875" customWidth="1"/>
    <col min="10" max="10" width="17.140625" customWidth="1"/>
    <col min="11" max="11" width="14.42578125" customWidth="1"/>
    <col min="12" max="12" width="1.7109375" customWidth="1"/>
    <col min="13" max="255" width="11.42578125" hidden="1" customWidth="1"/>
    <col min="256" max="16384" width="4.140625" hidden="1"/>
  </cols>
  <sheetData>
    <row r="1" spans="1:12" ht="36" customHeight="1" x14ac:dyDescent="0.2">
      <c r="A1" s="18"/>
      <c r="B1" s="516" t="s">
        <v>216</v>
      </c>
      <c r="C1" s="383"/>
      <c r="D1" s="383"/>
      <c r="E1" s="383"/>
      <c r="F1" s="383"/>
      <c r="G1" s="383"/>
      <c r="H1" s="383"/>
      <c r="I1" s="383"/>
      <c r="J1" s="383"/>
      <c r="K1" s="384"/>
      <c r="L1" s="18"/>
    </row>
    <row r="2" spans="1:12" ht="3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20.25" customHeight="1" x14ac:dyDescent="0.2">
      <c r="A3" s="31"/>
      <c r="B3" s="535">
        <f>ACT.EXT.!B3</f>
        <v>0</v>
      </c>
      <c r="C3" s="536"/>
      <c r="D3" s="536"/>
      <c r="E3" s="536"/>
      <c r="F3" s="174"/>
      <c r="G3" s="533">
        <f>ACT.EXT.!G3</f>
        <v>0</v>
      </c>
      <c r="H3" s="533"/>
      <c r="I3" s="113"/>
      <c r="J3" s="533">
        <f>ACT.EXT.!J3</f>
        <v>0</v>
      </c>
      <c r="K3" s="534"/>
      <c r="L3" s="31"/>
    </row>
    <row r="4" spans="1:12" ht="9" customHeight="1" x14ac:dyDescent="0.2">
      <c r="A4" s="18"/>
      <c r="B4" s="625" t="s">
        <v>136</v>
      </c>
      <c r="C4" s="622"/>
      <c r="D4" s="622"/>
      <c r="E4" s="622"/>
      <c r="F4" s="273"/>
      <c r="G4" s="608" t="s">
        <v>137</v>
      </c>
      <c r="H4" s="608"/>
      <c r="I4" s="116"/>
      <c r="J4" s="608" t="s">
        <v>138</v>
      </c>
      <c r="K4" s="635"/>
      <c r="L4" s="18"/>
    </row>
    <row r="5" spans="1:12" ht="23.25" customHeight="1" x14ac:dyDescent="0.2">
      <c r="A5" s="31"/>
      <c r="B5" s="451">
        <f>ACT.EXT.!B5</f>
        <v>0</v>
      </c>
      <c r="C5" s="452"/>
      <c r="D5" s="452"/>
      <c r="E5" s="452"/>
      <c r="F5" s="452"/>
      <c r="G5" s="452"/>
      <c r="H5" s="452"/>
      <c r="I5" s="105"/>
      <c r="J5" s="461">
        <f>ACT.EXT.!J5</f>
        <v>0</v>
      </c>
      <c r="K5" s="462"/>
      <c r="L5" s="31"/>
    </row>
    <row r="6" spans="1:12" ht="9.75" customHeight="1" x14ac:dyDescent="0.2">
      <c r="A6" s="18"/>
      <c r="B6" s="625" t="s">
        <v>139</v>
      </c>
      <c r="C6" s="622"/>
      <c r="D6" s="622"/>
      <c r="E6" s="622"/>
      <c r="F6" s="622"/>
      <c r="G6" s="622"/>
      <c r="H6" s="622"/>
      <c r="I6" s="116"/>
      <c r="J6" s="642" t="s">
        <v>251</v>
      </c>
      <c r="K6" s="643"/>
      <c r="L6" s="18"/>
    </row>
    <row r="7" spans="1:12" ht="36.75" customHeight="1" x14ac:dyDescent="0.2">
      <c r="A7" s="31"/>
      <c r="B7" s="451">
        <f>ACT.EXT.!B7</f>
        <v>0</v>
      </c>
      <c r="C7" s="452"/>
      <c r="D7" s="452"/>
      <c r="E7" s="452"/>
      <c r="F7" s="105"/>
      <c r="G7" s="452">
        <f>ACT.EXT.!G7</f>
        <v>0</v>
      </c>
      <c r="H7" s="452"/>
      <c r="I7" s="452"/>
      <c r="J7" s="452"/>
      <c r="K7" s="463"/>
      <c r="L7" s="31"/>
    </row>
    <row r="8" spans="1:12" ht="9" customHeight="1" x14ac:dyDescent="0.25">
      <c r="A8" s="18"/>
      <c r="B8" s="620" t="s">
        <v>39</v>
      </c>
      <c r="C8" s="621"/>
      <c r="D8" s="621"/>
      <c r="E8" s="621"/>
      <c r="F8" s="165"/>
      <c r="G8" s="622" t="s">
        <v>200</v>
      </c>
      <c r="H8" s="622"/>
      <c r="I8" s="622"/>
      <c r="J8" s="622"/>
      <c r="K8" s="623"/>
      <c r="L8" s="18"/>
    </row>
    <row r="9" spans="1:12" ht="24.75" customHeight="1" x14ac:dyDescent="0.2">
      <c r="A9" s="18"/>
      <c r="B9" s="451">
        <f>ACT.EXT.!B9</f>
        <v>0</v>
      </c>
      <c r="C9" s="452"/>
      <c r="D9" s="452"/>
      <c r="E9" s="452"/>
      <c r="F9" s="452"/>
      <c r="G9" s="452"/>
      <c r="H9" s="452"/>
      <c r="I9" s="452"/>
      <c r="J9" s="452"/>
      <c r="K9" s="463"/>
      <c r="L9" s="18"/>
    </row>
    <row r="10" spans="1:12" ht="9.75" customHeight="1" x14ac:dyDescent="0.2">
      <c r="A10" s="18"/>
      <c r="B10" s="636" t="s">
        <v>141</v>
      </c>
      <c r="C10" s="637"/>
      <c r="D10" s="637"/>
      <c r="E10" s="637"/>
      <c r="F10" s="637"/>
      <c r="G10" s="637"/>
      <c r="H10" s="637"/>
      <c r="I10" s="637"/>
      <c r="J10" s="637"/>
      <c r="K10" s="638"/>
      <c r="L10" s="18"/>
    </row>
    <row r="11" spans="1:12" ht="2.4500000000000002" customHeight="1" x14ac:dyDescent="0.2">
      <c r="A11" s="31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31"/>
    </row>
    <row r="12" spans="1:12" ht="29.25" customHeight="1" x14ac:dyDescent="0.2">
      <c r="A12" s="18"/>
      <c r="B12" s="520" t="s">
        <v>239</v>
      </c>
      <c r="C12" s="521"/>
      <c r="D12" s="521"/>
      <c r="E12" s="521"/>
      <c r="F12" s="521"/>
      <c r="G12" s="521"/>
      <c r="H12" s="521"/>
      <c r="I12" s="521"/>
      <c r="J12" s="521"/>
      <c r="K12" s="522"/>
      <c r="L12" s="18"/>
    </row>
    <row r="13" spans="1:12" ht="21.75" customHeight="1" x14ac:dyDescent="0.2">
      <c r="A13" s="18"/>
      <c r="B13" s="550" t="s">
        <v>237</v>
      </c>
      <c r="C13" s="551"/>
      <c r="D13" s="551"/>
      <c r="E13" s="551"/>
      <c r="F13" s="552"/>
      <c r="G13" s="163" t="s">
        <v>47</v>
      </c>
      <c r="H13" s="163" t="s">
        <v>132</v>
      </c>
      <c r="I13" s="163" t="s">
        <v>90</v>
      </c>
      <c r="J13" s="163" t="s">
        <v>48</v>
      </c>
      <c r="K13" s="163" t="s">
        <v>15</v>
      </c>
      <c r="L13" s="18"/>
    </row>
    <row r="14" spans="1:12" ht="24" customHeight="1" x14ac:dyDescent="0.2">
      <c r="A14" s="61"/>
      <c r="B14" s="626" t="s">
        <v>115</v>
      </c>
      <c r="C14" s="627"/>
      <c r="D14" s="627"/>
      <c r="E14" s="627"/>
      <c r="F14" s="628"/>
      <c r="G14" s="2"/>
      <c r="H14" s="2"/>
      <c r="I14" s="2"/>
      <c r="J14" s="2"/>
      <c r="K14" s="2"/>
      <c r="L14" s="61"/>
    </row>
    <row r="15" spans="1:12" ht="36.75" customHeight="1" x14ac:dyDescent="0.2">
      <c r="A15" s="18"/>
      <c r="B15" s="629" t="s">
        <v>240</v>
      </c>
      <c r="C15" s="630"/>
      <c r="D15" s="630"/>
      <c r="E15" s="630"/>
      <c r="F15" s="630"/>
      <c r="G15" s="630"/>
      <c r="H15" s="630"/>
      <c r="I15" s="630"/>
      <c r="J15" s="630"/>
      <c r="K15" s="631"/>
      <c r="L15" s="18"/>
    </row>
    <row r="16" spans="1:12" ht="21.75" customHeight="1" x14ac:dyDescent="0.2">
      <c r="A16" s="18"/>
      <c r="B16" s="550" t="s">
        <v>238</v>
      </c>
      <c r="C16" s="551"/>
      <c r="D16" s="551"/>
      <c r="E16" s="551"/>
      <c r="F16" s="552"/>
      <c r="G16" s="163" t="s">
        <v>47</v>
      </c>
      <c r="H16" s="163" t="s">
        <v>132</v>
      </c>
      <c r="I16" s="163" t="s">
        <v>90</v>
      </c>
      <c r="J16" s="163" t="s">
        <v>48</v>
      </c>
      <c r="K16" s="163" t="s">
        <v>15</v>
      </c>
      <c r="L16" s="18"/>
    </row>
    <row r="17" spans="1:12" ht="18" customHeight="1" x14ac:dyDescent="0.2">
      <c r="A17" s="61"/>
      <c r="B17" s="626" t="s">
        <v>116</v>
      </c>
      <c r="C17" s="627"/>
      <c r="D17" s="627"/>
      <c r="E17" s="627"/>
      <c r="F17" s="628"/>
      <c r="G17" s="9"/>
      <c r="H17" s="9"/>
      <c r="I17" s="9"/>
      <c r="J17" s="9"/>
      <c r="K17" s="9"/>
      <c r="L17" s="61"/>
    </row>
    <row r="18" spans="1:12" ht="18" customHeight="1" x14ac:dyDescent="0.2">
      <c r="A18" s="61"/>
      <c r="B18" s="639" t="s">
        <v>117</v>
      </c>
      <c r="C18" s="640"/>
      <c r="D18" s="640"/>
      <c r="E18" s="640"/>
      <c r="F18" s="641"/>
      <c r="G18" s="9"/>
      <c r="H18" s="9"/>
      <c r="I18" s="9"/>
      <c r="J18" s="9"/>
      <c r="K18" s="9"/>
      <c r="L18" s="61"/>
    </row>
    <row r="19" spans="1:12" ht="18" customHeight="1" x14ac:dyDescent="0.2">
      <c r="A19" s="61"/>
      <c r="B19" s="626" t="s">
        <v>118</v>
      </c>
      <c r="C19" s="627"/>
      <c r="D19" s="627"/>
      <c r="E19" s="627"/>
      <c r="F19" s="628"/>
      <c r="G19" s="9"/>
      <c r="H19" s="9"/>
      <c r="I19" s="9"/>
      <c r="J19" s="9"/>
      <c r="K19" s="9"/>
      <c r="L19" s="61"/>
    </row>
    <row r="20" spans="1:12" ht="43.5" customHeight="1" x14ac:dyDescent="0.2">
      <c r="A20" s="18"/>
      <c r="B20" s="632" t="s">
        <v>241</v>
      </c>
      <c r="C20" s="633"/>
      <c r="D20" s="633"/>
      <c r="E20" s="633"/>
      <c r="F20" s="633"/>
      <c r="G20" s="633"/>
      <c r="H20" s="633"/>
      <c r="I20" s="633"/>
      <c r="J20" s="633"/>
      <c r="K20" s="634"/>
      <c r="L20" s="18"/>
    </row>
    <row r="21" spans="1:12" ht="21.75" customHeight="1" x14ac:dyDescent="0.2">
      <c r="A21" s="18"/>
      <c r="B21" s="550" t="s">
        <v>238</v>
      </c>
      <c r="C21" s="551"/>
      <c r="D21" s="551"/>
      <c r="E21" s="551"/>
      <c r="F21" s="552"/>
      <c r="G21" s="163" t="s">
        <v>47</v>
      </c>
      <c r="H21" s="163" t="s">
        <v>132</v>
      </c>
      <c r="I21" s="163" t="s">
        <v>90</v>
      </c>
      <c r="J21" s="163" t="s">
        <v>48</v>
      </c>
      <c r="K21" s="163" t="s">
        <v>15</v>
      </c>
      <c r="L21" s="18"/>
    </row>
    <row r="22" spans="1:12" ht="18" customHeight="1" x14ac:dyDescent="0.2">
      <c r="A22" s="61"/>
      <c r="B22" s="639" t="s">
        <v>119</v>
      </c>
      <c r="C22" s="640"/>
      <c r="D22" s="640"/>
      <c r="E22" s="640"/>
      <c r="F22" s="641"/>
      <c r="G22" s="9"/>
      <c r="H22" s="9"/>
      <c r="I22" s="9"/>
      <c r="J22" s="9"/>
      <c r="K22" s="9"/>
      <c r="L22" s="61"/>
    </row>
    <row r="23" spans="1:12" ht="18" customHeight="1" x14ac:dyDescent="0.2">
      <c r="A23" s="61"/>
      <c r="B23" s="639" t="s">
        <v>120</v>
      </c>
      <c r="C23" s="640"/>
      <c r="D23" s="640"/>
      <c r="E23" s="640"/>
      <c r="F23" s="641"/>
      <c r="G23" s="9"/>
      <c r="H23" s="9"/>
      <c r="I23" s="9"/>
      <c r="J23" s="9"/>
      <c r="K23" s="9"/>
      <c r="L23" s="61"/>
    </row>
    <row r="24" spans="1:12" ht="18" customHeight="1" x14ac:dyDescent="0.2">
      <c r="A24" s="61"/>
      <c r="B24" s="639" t="s">
        <v>121</v>
      </c>
      <c r="C24" s="640"/>
      <c r="D24" s="640"/>
      <c r="E24" s="640"/>
      <c r="F24" s="641"/>
      <c r="G24" s="9"/>
      <c r="H24" s="9"/>
      <c r="I24" s="9"/>
      <c r="J24" s="9"/>
      <c r="K24" s="9"/>
      <c r="L24" s="61"/>
    </row>
    <row r="25" spans="1:12" ht="34.5" customHeight="1" x14ac:dyDescent="0.2">
      <c r="A25" s="18"/>
      <c r="B25" s="632" t="s">
        <v>242</v>
      </c>
      <c r="C25" s="633"/>
      <c r="D25" s="633"/>
      <c r="E25" s="633"/>
      <c r="F25" s="633"/>
      <c r="G25" s="633"/>
      <c r="H25" s="633"/>
      <c r="I25" s="633"/>
      <c r="J25" s="633"/>
      <c r="K25" s="634"/>
      <c r="L25" s="18"/>
    </row>
    <row r="26" spans="1:12" ht="21.75" customHeight="1" x14ac:dyDescent="0.2">
      <c r="A26" s="18"/>
      <c r="B26" s="550" t="s">
        <v>238</v>
      </c>
      <c r="C26" s="551"/>
      <c r="D26" s="551"/>
      <c r="E26" s="551"/>
      <c r="F26" s="552"/>
      <c r="G26" s="163" t="s">
        <v>47</v>
      </c>
      <c r="H26" s="163" t="s">
        <v>132</v>
      </c>
      <c r="I26" s="163" t="s">
        <v>90</v>
      </c>
      <c r="J26" s="163" t="s">
        <v>48</v>
      </c>
      <c r="K26" s="163" t="s">
        <v>15</v>
      </c>
      <c r="L26" s="18"/>
    </row>
    <row r="27" spans="1:12" ht="18" customHeight="1" x14ac:dyDescent="0.2">
      <c r="A27" s="62"/>
      <c r="B27" s="626" t="s">
        <v>122</v>
      </c>
      <c r="C27" s="627"/>
      <c r="D27" s="627"/>
      <c r="E27" s="627"/>
      <c r="F27" s="628"/>
      <c r="G27" s="9"/>
      <c r="H27" s="9"/>
      <c r="I27" s="9"/>
      <c r="J27" s="9"/>
      <c r="K27" s="9"/>
      <c r="L27" s="62"/>
    </row>
    <row r="28" spans="1:12" ht="18" customHeight="1" x14ac:dyDescent="0.2">
      <c r="A28" s="62"/>
      <c r="B28" s="626" t="s">
        <v>123</v>
      </c>
      <c r="C28" s="627"/>
      <c r="D28" s="627"/>
      <c r="E28" s="627"/>
      <c r="F28" s="628"/>
      <c r="G28" s="9"/>
      <c r="H28" s="9"/>
      <c r="I28" s="9"/>
      <c r="J28" s="9"/>
      <c r="K28" s="9"/>
      <c r="L28" s="62"/>
    </row>
    <row r="29" spans="1:12" ht="40.5" customHeight="1" x14ac:dyDescent="0.2">
      <c r="A29" s="18"/>
      <c r="B29" s="632" t="s">
        <v>243</v>
      </c>
      <c r="C29" s="633"/>
      <c r="D29" s="633"/>
      <c r="E29" s="633"/>
      <c r="F29" s="633"/>
      <c r="G29" s="633"/>
      <c r="H29" s="633"/>
      <c r="I29" s="633"/>
      <c r="J29" s="633"/>
      <c r="K29" s="634"/>
      <c r="L29" s="18"/>
    </row>
    <row r="30" spans="1:12" ht="21.75" customHeight="1" x14ac:dyDescent="0.2">
      <c r="A30" s="18"/>
      <c r="B30" s="550" t="s">
        <v>238</v>
      </c>
      <c r="C30" s="551"/>
      <c r="D30" s="551"/>
      <c r="E30" s="551"/>
      <c r="F30" s="552"/>
      <c r="G30" s="163" t="s">
        <v>47</v>
      </c>
      <c r="H30" s="163" t="s">
        <v>132</v>
      </c>
      <c r="I30" s="163" t="s">
        <v>90</v>
      </c>
      <c r="J30" s="163" t="s">
        <v>48</v>
      </c>
      <c r="K30" s="163" t="s">
        <v>15</v>
      </c>
      <c r="L30" s="18"/>
    </row>
    <row r="31" spans="1:12" ht="18" customHeight="1" x14ac:dyDescent="0.2">
      <c r="A31" s="61"/>
      <c r="B31" s="626" t="s">
        <v>124</v>
      </c>
      <c r="C31" s="627"/>
      <c r="D31" s="627"/>
      <c r="E31" s="627"/>
      <c r="F31" s="628"/>
      <c r="G31" s="9"/>
      <c r="H31" s="9"/>
      <c r="I31" s="9"/>
      <c r="J31" s="9"/>
      <c r="K31" s="9"/>
      <c r="L31" s="61"/>
    </row>
    <row r="32" spans="1:12" ht="18" customHeight="1" x14ac:dyDescent="0.2">
      <c r="A32" s="61"/>
      <c r="B32" s="626" t="s">
        <v>125</v>
      </c>
      <c r="C32" s="627"/>
      <c r="D32" s="627"/>
      <c r="E32" s="627"/>
      <c r="F32" s="628"/>
      <c r="G32" s="9"/>
      <c r="H32" s="9"/>
      <c r="I32" s="9"/>
      <c r="J32" s="9"/>
      <c r="K32" s="9"/>
      <c r="L32" s="61"/>
    </row>
    <row r="33" spans="1:12" ht="18" customHeight="1" x14ac:dyDescent="0.2">
      <c r="A33" s="61"/>
      <c r="B33" s="626" t="s">
        <v>127</v>
      </c>
      <c r="C33" s="627"/>
      <c r="D33" s="627"/>
      <c r="E33" s="627"/>
      <c r="F33" s="628"/>
      <c r="G33" s="9"/>
      <c r="H33" s="9"/>
      <c r="I33" s="9"/>
      <c r="J33" s="9"/>
      <c r="K33" s="9"/>
      <c r="L33" s="61"/>
    </row>
    <row r="34" spans="1:12" ht="3" customHeight="1" x14ac:dyDescent="0.2">
      <c r="A34" s="61"/>
      <c r="B34" s="278"/>
      <c r="C34" s="279"/>
      <c r="D34" s="278"/>
      <c r="E34" s="278"/>
      <c r="F34" s="278"/>
      <c r="G34" s="47"/>
      <c r="H34" s="47"/>
      <c r="I34" s="23"/>
      <c r="J34" s="47"/>
      <c r="K34" s="123"/>
      <c r="L34" s="61"/>
    </row>
    <row r="35" spans="1:12" x14ac:dyDescent="0.2">
      <c r="A35" s="18"/>
      <c r="B35" s="66" t="s">
        <v>44</v>
      </c>
      <c r="C35" s="175" t="str">
        <f>'tablas de calculo'!V3</f>
        <v>Verifica la evaluación</v>
      </c>
      <c r="D35" s="22"/>
      <c r="E35" s="18"/>
      <c r="F35" s="18"/>
      <c r="G35" s="18"/>
      <c r="H35" s="18"/>
      <c r="I35" s="18"/>
      <c r="J35" s="18"/>
      <c r="K35" s="18"/>
      <c r="L35" s="18"/>
    </row>
    <row r="36" spans="1:12" x14ac:dyDescent="0.2">
      <c r="A36" s="18"/>
      <c r="B36" s="66" t="s">
        <v>1</v>
      </c>
      <c r="C36" s="176" t="str">
        <f>'tablas de calculo'!V7</f>
        <v>Verifica la evaluación</v>
      </c>
      <c r="D36" s="18"/>
      <c r="E36" s="18"/>
      <c r="F36" s="18"/>
      <c r="G36" s="18"/>
      <c r="H36" s="18"/>
      <c r="I36" s="18"/>
      <c r="J36" s="18"/>
      <c r="K36" s="18"/>
      <c r="L36" s="18"/>
    </row>
    <row r="37" spans="1:12" x14ac:dyDescent="0.2">
      <c r="A37" s="18"/>
      <c r="B37" s="67" t="s">
        <v>2</v>
      </c>
      <c r="C37" s="176" t="str">
        <f>'tablas de calculo'!V11</f>
        <v>Verifica la evaluación</v>
      </c>
      <c r="D37" s="18"/>
      <c r="E37" s="660"/>
      <c r="F37" s="661"/>
      <c r="G37" s="662"/>
      <c r="H37" s="31"/>
      <c r="I37" s="651"/>
      <c r="J37" s="652"/>
      <c r="K37" s="653"/>
      <c r="L37" s="18"/>
    </row>
    <row r="38" spans="1:12" x14ac:dyDescent="0.2">
      <c r="A38" s="18"/>
      <c r="B38" s="67" t="s">
        <v>4</v>
      </c>
      <c r="C38" s="176" t="str">
        <f>'tablas de calculo'!V14</f>
        <v>Verifica la evaluación</v>
      </c>
      <c r="D38" s="18"/>
      <c r="E38" s="663"/>
      <c r="F38" s="664"/>
      <c r="G38" s="665"/>
      <c r="H38" s="49"/>
      <c r="I38" s="654"/>
      <c r="J38" s="655"/>
      <c r="K38" s="656"/>
      <c r="L38" s="18"/>
    </row>
    <row r="39" spans="1:12" ht="13.5" thickBot="1" x14ac:dyDescent="0.25">
      <c r="A39" s="18"/>
      <c r="B39" s="67" t="s">
        <v>3</v>
      </c>
      <c r="C39" s="177" t="str">
        <f>'tablas de calculo'!V18</f>
        <v>Verifica la evaluación</v>
      </c>
      <c r="D39" s="18"/>
      <c r="E39" s="663"/>
      <c r="F39" s="664"/>
      <c r="G39" s="665"/>
      <c r="H39" s="18"/>
      <c r="I39" s="654"/>
      <c r="J39" s="655"/>
      <c r="K39" s="656"/>
      <c r="L39" s="18"/>
    </row>
    <row r="40" spans="1:12" ht="30" customHeight="1" thickBot="1" x14ac:dyDescent="0.25">
      <c r="A40" s="18"/>
      <c r="B40" s="68" t="s">
        <v>6</v>
      </c>
      <c r="C40" s="178">
        <f>'tablas de calculo'!V19</f>
        <v>0</v>
      </c>
      <c r="D40" s="70"/>
      <c r="E40" s="666"/>
      <c r="F40" s="667"/>
      <c r="G40" s="668"/>
      <c r="H40" s="18"/>
      <c r="I40" s="657"/>
      <c r="J40" s="658"/>
      <c r="K40" s="659"/>
      <c r="L40" s="18"/>
    </row>
    <row r="41" spans="1:12" ht="32.25" customHeight="1" thickBot="1" x14ac:dyDescent="0.25">
      <c r="A41" s="18"/>
      <c r="B41" s="68" t="s">
        <v>7</v>
      </c>
      <c r="C41" s="179" t="str">
        <f>'tablas de calculo'!V20</f>
        <v>Aplique la Evaluación</v>
      </c>
      <c r="D41" s="18"/>
      <c r="E41" s="95" t="s">
        <v>206</v>
      </c>
      <c r="F41" s="96"/>
      <c r="G41" s="96"/>
      <c r="H41" s="18"/>
      <c r="I41" s="421" t="s">
        <v>31</v>
      </c>
      <c r="J41" s="421"/>
      <c r="K41" s="421"/>
      <c r="L41" s="18"/>
    </row>
    <row r="42" spans="1:12" ht="39" customHeight="1" x14ac:dyDescent="0.2">
      <c r="A42" s="18"/>
      <c r="B42" s="43"/>
      <c r="C42" s="46"/>
      <c r="D42" s="18"/>
      <c r="E42" s="71"/>
      <c r="F42" s="18"/>
      <c r="G42" s="649"/>
      <c r="H42" s="650"/>
      <c r="I42" s="60"/>
      <c r="J42" s="624">
        <f>CAPACITACION!G6</f>
        <v>0</v>
      </c>
      <c r="K42" s="624"/>
      <c r="L42" s="18"/>
    </row>
    <row r="43" spans="1:12" ht="11.25" customHeight="1" x14ac:dyDescent="0.2">
      <c r="A43" s="18"/>
      <c r="B43" s="69"/>
      <c r="C43" s="46"/>
      <c r="D43" s="18"/>
      <c r="E43" s="272" t="s">
        <v>152</v>
      </c>
      <c r="F43" s="18"/>
      <c r="G43" s="421" t="s">
        <v>153</v>
      </c>
      <c r="H43" s="421"/>
      <c r="I43" s="60"/>
      <c r="J43" s="419" t="str">
        <f>CAPACITACION!G7</f>
        <v>AÑO DE LA EVALUACIÓN</v>
      </c>
      <c r="K43" s="419"/>
      <c r="L43" s="18"/>
    </row>
    <row r="44" spans="1:12" ht="6" customHeight="1" x14ac:dyDescent="0.2">
      <c r="A44" s="18"/>
      <c r="B44" s="18"/>
      <c r="C44" s="18"/>
      <c r="D44" s="18"/>
      <c r="E44" s="18"/>
      <c r="F44" s="18"/>
      <c r="G44" s="362"/>
      <c r="H44" s="362"/>
      <c r="I44" s="362"/>
      <c r="J44" s="362"/>
      <c r="K44" s="31"/>
      <c r="L44" s="18"/>
    </row>
    <row r="45" spans="1:12" ht="15" customHeight="1" x14ac:dyDescent="0.2">
      <c r="A45" s="63"/>
      <c r="B45" s="646" t="s">
        <v>46</v>
      </c>
      <c r="C45" s="647"/>
      <c r="D45" s="647"/>
      <c r="E45" s="647"/>
      <c r="F45" s="647"/>
      <c r="G45" s="647"/>
      <c r="H45" s="647"/>
      <c r="I45" s="647"/>
      <c r="J45" s="647"/>
      <c r="K45" s="648"/>
      <c r="L45" s="63"/>
    </row>
    <row r="46" spans="1:12" ht="25.5" customHeight="1" x14ac:dyDescent="0.2">
      <c r="A46" s="18"/>
      <c r="B46" s="618"/>
      <c r="C46" s="619"/>
      <c r="D46" s="280" t="s">
        <v>108</v>
      </c>
      <c r="E46" s="644"/>
      <c r="F46" s="644"/>
      <c r="G46" s="644"/>
      <c r="H46" s="644"/>
      <c r="I46" s="644"/>
      <c r="J46" s="644"/>
      <c r="K46" s="645"/>
      <c r="L46" s="18"/>
    </row>
    <row r="47" spans="1:12" ht="25.5" customHeight="1" x14ac:dyDescent="0.2">
      <c r="A47" s="18"/>
      <c r="B47" s="618"/>
      <c r="C47" s="619"/>
      <c r="D47" s="281" t="s">
        <v>108</v>
      </c>
      <c r="E47" s="644"/>
      <c r="F47" s="644"/>
      <c r="G47" s="644"/>
      <c r="H47" s="644"/>
      <c r="I47" s="644"/>
      <c r="J47" s="644"/>
      <c r="K47" s="645"/>
      <c r="L47" s="18"/>
    </row>
    <row r="48" spans="1:12" ht="25.5" customHeight="1" x14ac:dyDescent="0.2">
      <c r="A48" s="18"/>
      <c r="B48" s="618"/>
      <c r="C48" s="619"/>
      <c r="D48" s="281" t="s">
        <v>108</v>
      </c>
      <c r="E48" s="644"/>
      <c r="F48" s="644"/>
      <c r="G48" s="644"/>
      <c r="H48" s="644"/>
      <c r="I48" s="644"/>
      <c r="J48" s="644"/>
      <c r="K48" s="645"/>
      <c r="L48" s="18"/>
    </row>
    <row r="49" spans="1:12" ht="25.5" customHeight="1" x14ac:dyDescent="0.2">
      <c r="A49" s="18"/>
      <c r="B49" s="618"/>
      <c r="C49" s="619"/>
      <c r="D49" s="281" t="s">
        <v>108</v>
      </c>
      <c r="E49" s="644"/>
      <c r="F49" s="644"/>
      <c r="G49" s="644"/>
      <c r="H49" s="644"/>
      <c r="I49" s="644"/>
      <c r="J49" s="644"/>
      <c r="K49" s="645"/>
      <c r="L49" s="18"/>
    </row>
    <row r="50" spans="1:12" ht="25.5" customHeight="1" x14ac:dyDescent="0.2">
      <c r="A50" s="18"/>
      <c r="B50" s="618"/>
      <c r="C50" s="619"/>
      <c r="D50" s="281" t="s">
        <v>108</v>
      </c>
      <c r="E50" s="644"/>
      <c r="F50" s="644"/>
      <c r="G50" s="644"/>
      <c r="H50" s="644"/>
      <c r="I50" s="644"/>
      <c r="J50" s="644"/>
      <c r="K50" s="645"/>
      <c r="L50" s="18"/>
    </row>
    <row r="51" spans="1:12" ht="25.5" customHeight="1" x14ac:dyDescent="0.2">
      <c r="A51" s="18"/>
      <c r="B51" s="618"/>
      <c r="C51" s="619"/>
      <c r="D51" s="281" t="s">
        <v>108</v>
      </c>
      <c r="E51" s="644"/>
      <c r="F51" s="644"/>
      <c r="G51" s="644"/>
      <c r="H51" s="644"/>
      <c r="I51" s="644"/>
      <c r="J51" s="644"/>
      <c r="K51" s="645"/>
      <c r="L51" s="18"/>
    </row>
    <row r="52" spans="1:12" ht="25.5" customHeight="1" x14ac:dyDescent="0.2">
      <c r="A52" s="18"/>
      <c r="B52" s="618"/>
      <c r="C52" s="619"/>
      <c r="D52" s="281" t="s">
        <v>108</v>
      </c>
      <c r="E52" s="644"/>
      <c r="F52" s="644"/>
      <c r="G52" s="644"/>
      <c r="H52" s="644"/>
      <c r="I52" s="644"/>
      <c r="J52" s="644"/>
      <c r="K52" s="645"/>
      <c r="L52" s="18"/>
    </row>
    <row r="53" spans="1:12" x14ac:dyDescent="0.2">
      <c r="A53" s="18"/>
      <c r="B53" s="22"/>
      <c r="C53" s="22"/>
      <c r="D53" s="18"/>
      <c r="E53" s="18"/>
      <c r="F53" s="18"/>
      <c r="G53" s="18"/>
      <c r="H53" s="18"/>
      <c r="I53" s="18"/>
      <c r="J53" s="18"/>
      <c r="K53" s="18"/>
      <c r="L53" s="18"/>
    </row>
    <row r="54" spans="1:12" hidden="1" x14ac:dyDescent="0.2"/>
    <row r="55" spans="1:12" hidden="1" x14ac:dyDescent="0.2"/>
    <row r="56" spans="1:12" hidden="1" x14ac:dyDescent="0.2"/>
    <row r="57" spans="1:12" hidden="1" x14ac:dyDescent="0.2"/>
    <row r="58" spans="1:12" hidden="1" x14ac:dyDescent="0.2"/>
    <row r="59" spans="1:12" hidden="1" x14ac:dyDescent="0.2"/>
    <row r="60" spans="1:12" hidden="1" x14ac:dyDescent="0.2"/>
    <row r="61" spans="1:12" ht="18" hidden="1" customHeight="1" x14ac:dyDescent="0.2"/>
    <row r="62" spans="1:12" hidden="1" x14ac:dyDescent="0.2"/>
    <row r="63" spans="1:12" hidden="1" x14ac:dyDescent="0.2"/>
    <row r="64" spans="1:1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</sheetData>
  <sheetProtection password="BD53" sheet="1" objects="1" scenarios="1"/>
  <customSheetViews>
    <customSheetView guid="{50494D46-58B3-4AC4-A527-419C8BBDFD54}" scale="85" showGridLines="0" fitToPage="1" printArea="1" hiddenRows="1" hiddenColumns="1" showRuler="0">
      <selection activeCell="G18" sqref="G18"/>
      <pageMargins left="0.7" right="0.15748031496062992" top="0.27" bottom="3.937007874015748E-2" header="0" footer="0"/>
      <printOptions horizontalCentered="1"/>
      <pageSetup scale="54" orientation="portrait" r:id="rId1"/>
      <headerFooter alignWithMargins="0"/>
    </customSheetView>
  </customSheetViews>
  <mergeCells count="61">
    <mergeCell ref="B27:F27"/>
    <mergeCell ref="B28:F28"/>
    <mergeCell ref="I37:K40"/>
    <mergeCell ref="E37:G40"/>
    <mergeCell ref="B31:F31"/>
    <mergeCell ref="B32:F32"/>
    <mergeCell ref="B33:F33"/>
    <mergeCell ref="I41:K41"/>
    <mergeCell ref="E50:K50"/>
    <mergeCell ref="G42:H42"/>
    <mergeCell ref="G43:H43"/>
    <mergeCell ref="B29:K29"/>
    <mergeCell ref="B22:F22"/>
    <mergeCell ref="J6:K6"/>
    <mergeCell ref="E51:K51"/>
    <mergeCell ref="E52:K52"/>
    <mergeCell ref="E46:K46"/>
    <mergeCell ref="E47:K47"/>
    <mergeCell ref="E48:K48"/>
    <mergeCell ref="E49:K49"/>
    <mergeCell ref="B26:F26"/>
    <mergeCell ref="B30:F30"/>
    <mergeCell ref="B16:F16"/>
    <mergeCell ref="B6:H6"/>
    <mergeCell ref="B23:F23"/>
    <mergeCell ref="B24:F24"/>
    <mergeCell ref="B25:K25"/>
    <mergeCell ref="B45:K45"/>
    <mergeCell ref="B21:F21"/>
    <mergeCell ref="B20:K20"/>
    <mergeCell ref="G3:H3"/>
    <mergeCell ref="B17:F17"/>
    <mergeCell ref="B7:E7"/>
    <mergeCell ref="B12:K12"/>
    <mergeCell ref="G7:K7"/>
    <mergeCell ref="J5:K5"/>
    <mergeCell ref="J4:K4"/>
    <mergeCell ref="B10:K10"/>
    <mergeCell ref="B18:F18"/>
    <mergeCell ref="J3:K3"/>
    <mergeCell ref="B13:F13"/>
    <mergeCell ref="B3:E3"/>
    <mergeCell ref="B15:K15"/>
    <mergeCell ref="B9:K9"/>
    <mergeCell ref="B19:F19"/>
    <mergeCell ref="B1:K1"/>
    <mergeCell ref="B52:C52"/>
    <mergeCell ref="B46:C46"/>
    <mergeCell ref="B47:C47"/>
    <mergeCell ref="B48:C48"/>
    <mergeCell ref="B49:C49"/>
    <mergeCell ref="B50:C50"/>
    <mergeCell ref="B51:C51"/>
    <mergeCell ref="B8:E8"/>
    <mergeCell ref="G8:K8"/>
    <mergeCell ref="J42:K42"/>
    <mergeCell ref="J43:K43"/>
    <mergeCell ref="B5:H5"/>
    <mergeCell ref="G4:H4"/>
    <mergeCell ref="B4:E4"/>
    <mergeCell ref="B14:F14"/>
  </mergeCells>
  <phoneticPr fontId="0" type="noConversion"/>
  <dataValidations count="15">
    <dataValidation type="textLength" operator="equal" allowBlank="1" showInputMessage="1" showErrorMessage="1" error="ANOTAR A EL R.F.C. A 13 POSICIONES DEL EVALUADOR CON MAYUSCULAS." sqref="E42">
      <formula1>13</formula1>
    </dataValidation>
    <dataValidation type="textLength" operator="equal" allowBlank="1" showInputMessage="1" showErrorMessage="1" error="ANOTAR A 18 POSICIONES EL C.U.R.P. DEL EVALUADOR CON MAYUSCULAS." sqref="I43 G42:H42">
      <formula1>18</formula1>
    </dataValidation>
    <dataValidation type="list" errorStyle="information" allowBlank="1" showInputMessage="1" showErrorMessage="1" error="ANOTE EL NOMBRE" prompt="DESCRIBA Y ESPECÍFIQUE,EN SU CASO, EL TIPO DE ACCIÓN CORRECTIVA O DE MEJORA DEL DESEMPEÑO QUE CONSIDERE NECESARIO O ADECUADO._x000a_ESTAS ACCIONES PUEDEN INCLUIR:" sqref="B46:C52">
      <formula1>"APRENDIZAJE DE HABILIDADES O CONOCIMIENTOS ESPECIFICOS,ASESORIA PERSONALIZADA,FACULTAMIENTO,SEGUIMIENTO ESPECIAL,OTROS"</formula1>
    </dataValidation>
    <dataValidation type="custom" allowBlank="1" showInputMessage="1" showErrorMessage="1" error="Elije una sola opción en los parámetros de evaluación" sqref="G14:K14">
      <formula1>COUNTIF($G$14:$K$14,G14)=1</formula1>
    </dataValidation>
    <dataValidation type="custom" allowBlank="1" showInputMessage="1" showErrorMessage="1" error="Elije una sola opción en los parámetros de evaluación" sqref="G19:K19">
      <formula1>COUNTIF($G$19:$K$19,G19)=1</formula1>
    </dataValidation>
    <dataValidation type="custom" allowBlank="1" showInputMessage="1" showErrorMessage="1" error="Elije una sola opción en los parámetros de evaluación" sqref="G18:K18">
      <formula1>COUNTIF($G$18:$K$18,G18)=1</formula1>
    </dataValidation>
    <dataValidation type="custom" allowBlank="1" showInputMessage="1" showErrorMessage="1" error="Elije una sola opción en los parámetros de evaluación" sqref="G17:K17">
      <formula1>COUNTIF($G$17:$K$17,G17)=1</formula1>
    </dataValidation>
    <dataValidation type="custom" allowBlank="1" showInputMessage="1" showErrorMessage="1" error="Elije una sola opción en los parámetros de evaluación" sqref="G24:K24">
      <formula1>COUNTIF($G$24:$K$24,G24)=1</formula1>
    </dataValidation>
    <dataValidation type="custom" allowBlank="1" showInputMessage="1" showErrorMessage="1" error="Elije una sola opción en los parámetros de evaluación" sqref="G23:K23">
      <formula1>COUNTIF($G$23:$K$23,G23)=1</formula1>
    </dataValidation>
    <dataValidation type="custom" allowBlank="1" showInputMessage="1" showErrorMessage="1" error="Elije una sola opción en los parámetros de evaluación" sqref="G22:K22">
      <formula1>COUNTIF($G$22:$K$22,G22)=1</formula1>
    </dataValidation>
    <dataValidation type="custom" allowBlank="1" showInputMessage="1" showErrorMessage="1" error="Elije una sola opción en los parámetros de evaluación" sqref="G28:K28">
      <formula1>COUNTIF($G$28:$K$28,G28)=1</formula1>
    </dataValidation>
    <dataValidation type="custom" allowBlank="1" showInputMessage="1" showErrorMessage="1" error="Elije una sola opción en los parámetros de evaluación" sqref="G27:K27">
      <formula1>COUNTIF($G$27:$K$27,G27)=1</formula1>
    </dataValidation>
    <dataValidation type="custom" allowBlank="1" showInputMessage="1" showErrorMessage="1" error="Elije una sola opción en los parámetros de evaluación" sqref="G33:K33">
      <formula1>COUNTIF($G$33:$K$33,G33)=1</formula1>
    </dataValidation>
    <dataValidation type="custom" allowBlank="1" showInputMessage="1" showErrorMessage="1" error="Elije una sola opción en los parámetros de evaluación" sqref="G32:K32">
      <formula1>COUNTIF($G$32:$K$32,G32)=1</formula1>
    </dataValidation>
    <dataValidation type="custom" allowBlank="1" showInputMessage="1" showErrorMessage="1" error="Elije una sola opción en los parámetros de evaluación" sqref="G31:K31">
      <formula1>COUNTIF($G$31:$K$31,G31)=1</formula1>
    </dataValidation>
  </dataValidations>
  <printOptions horizontalCentered="1"/>
  <pageMargins left="0.19685039370078741" right="0.15748031496062992" top="0.27559055118110237" bottom="3.937007874015748E-2" header="0" footer="0"/>
  <pageSetup scale="55" orientation="portrait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IU91"/>
  <sheetViews>
    <sheetView showGridLines="0" zoomScale="82" zoomScaleNormal="82" zoomScaleSheetLayoutView="50" workbookViewId="0"/>
  </sheetViews>
  <sheetFormatPr baseColWidth="10" defaultColWidth="0" defaultRowHeight="12.75" zeroHeight="1" x14ac:dyDescent="0.2"/>
  <cols>
    <col min="1" max="1" width="1.7109375" customWidth="1"/>
    <col min="2" max="2" width="19.7109375" customWidth="1"/>
    <col min="3" max="3" width="18.5703125" customWidth="1"/>
    <col min="4" max="5" width="15.42578125" customWidth="1"/>
    <col min="6" max="6" width="18.42578125" customWidth="1"/>
    <col min="7" max="7" width="17.85546875" customWidth="1"/>
    <col min="8" max="8" width="13.7109375" customWidth="1"/>
    <col min="9" max="9" width="14.85546875" customWidth="1"/>
    <col min="10" max="10" width="18.85546875" customWidth="1"/>
    <col min="11" max="11" width="20.28515625" customWidth="1"/>
    <col min="12" max="12" width="16.5703125" customWidth="1"/>
    <col min="13" max="13" width="14.5703125" customWidth="1"/>
    <col min="14" max="14" width="1.7109375" customWidth="1"/>
    <col min="15" max="255" width="13.7109375" style="348" hidden="1" customWidth="1"/>
    <col min="256" max="16384" width="1.7109375" style="348" hidden="1"/>
  </cols>
  <sheetData>
    <row r="1" spans="1:14" ht="3" customHeight="1" x14ac:dyDescent="0.2">
      <c r="A1" s="18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2"/>
    </row>
    <row r="2" spans="1:14" ht="37.5" customHeight="1" x14ac:dyDescent="0.2">
      <c r="A2" s="18"/>
      <c r="B2" s="669" t="s">
        <v>218</v>
      </c>
      <c r="C2" s="670"/>
      <c r="D2" s="670"/>
      <c r="E2" s="670"/>
      <c r="F2" s="670"/>
      <c r="G2" s="670"/>
      <c r="H2" s="670"/>
      <c r="I2" s="670"/>
      <c r="J2" s="670"/>
      <c r="K2" s="670"/>
      <c r="L2" s="670"/>
      <c r="M2" s="671"/>
      <c r="N2" s="72"/>
    </row>
    <row r="3" spans="1:14" ht="3" customHeight="1" x14ac:dyDescent="0.2">
      <c r="A3" s="18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72"/>
    </row>
    <row r="4" spans="1:14" ht="22.5" customHeight="1" x14ac:dyDescent="0.25">
      <c r="A4" s="18"/>
      <c r="B4" s="678">
        <f>'vcai-3° EVALUADOR'!B7</f>
        <v>0</v>
      </c>
      <c r="C4" s="679"/>
      <c r="D4" s="679"/>
      <c r="E4" s="679"/>
      <c r="F4" s="679"/>
      <c r="G4" s="679"/>
      <c r="H4" s="679"/>
      <c r="I4" s="679"/>
      <c r="J4" s="679"/>
      <c r="K4" s="679"/>
      <c r="L4" s="679"/>
      <c r="M4" s="680"/>
      <c r="N4" s="72"/>
    </row>
    <row r="5" spans="1:14" ht="9.75" customHeight="1" x14ac:dyDescent="0.2">
      <c r="A5" s="18"/>
      <c r="B5" s="170" t="s">
        <v>39</v>
      </c>
      <c r="C5" s="171"/>
      <c r="D5" s="144"/>
      <c r="E5" s="144"/>
      <c r="F5" s="144"/>
      <c r="G5" s="144"/>
      <c r="H5" s="144"/>
      <c r="I5" s="144"/>
      <c r="J5" s="144"/>
      <c r="K5" s="144"/>
      <c r="L5" s="144"/>
      <c r="M5" s="172"/>
      <c r="N5" s="72"/>
    </row>
    <row r="6" spans="1:14" ht="22.5" customHeight="1" x14ac:dyDescent="0.25">
      <c r="A6" s="18"/>
      <c r="B6" s="690">
        <f>'vcai-3° EVALUADOR'!G7</f>
        <v>0</v>
      </c>
      <c r="C6" s="691"/>
      <c r="D6" s="691"/>
      <c r="E6" s="691"/>
      <c r="F6" s="691"/>
      <c r="G6" s="691"/>
      <c r="H6" s="691"/>
      <c r="I6" s="691"/>
      <c r="J6" s="691"/>
      <c r="K6" s="691"/>
      <c r="L6" s="691"/>
      <c r="M6" s="692"/>
      <c r="N6" s="72"/>
    </row>
    <row r="7" spans="1:14" ht="9.75" customHeight="1" x14ac:dyDescent="0.2">
      <c r="A7" s="18"/>
      <c r="B7" s="693" t="s">
        <v>200</v>
      </c>
      <c r="C7" s="694"/>
      <c r="D7" s="694"/>
      <c r="E7" s="694"/>
      <c r="F7" s="694"/>
      <c r="G7" s="694"/>
      <c r="H7" s="694"/>
      <c r="I7" s="694"/>
      <c r="J7" s="694"/>
      <c r="K7" s="694"/>
      <c r="L7" s="694"/>
      <c r="M7" s="695"/>
      <c r="N7" s="72"/>
    </row>
    <row r="8" spans="1:14" ht="22.5" customHeight="1" x14ac:dyDescent="0.25">
      <c r="A8" s="18"/>
      <c r="B8" s="690">
        <f>'vcai-3° EVALUADOR'!B9</f>
        <v>0</v>
      </c>
      <c r="C8" s="691"/>
      <c r="D8" s="691"/>
      <c r="E8" s="691"/>
      <c r="F8" s="691"/>
      <c r="G8" s="691"/>
      <c r="H8" s="691"/>
      <c r="I8" s="691"/>
      <c r="J8" s="691"/>
      <c r="K8" s="691"/>
      <c r="L8" s="691"/>
      <c r="M8" s="692"/>
      <c r="N8" s="72"/>
    </row>
    <row r="9" spans="1:14" ht="11.25" customHeight="1" x14ac:dyDescent="0.2">
      <c r="A9" s="18"/>
      <c r="B9" s="701" t="s">
        <v>5</v>
      </c>
      <c r="C9" s="702"/>
      <c r="D9" s="702"/>
      <c r="E9" s="702"/>
      <c r="F9" s="702"/>
      <c r="G9" s="702"/>
      <c r="H9" s="702"/>
      <c r="I9" s="702"/>
      <c r="J9" s="702"/>
      <c r="K9" s="702"/>
      <c r="L9" s="702"/>
      <c r="M9" s="703"/>
      <c r="N9" s="72"/>
    </row>
    <row r="10" spans="1:14" ht="3" customHeight="1" x14ac:dyDescent="0.2">
      <c r="A10" s="18"/>
      <c r="B10" s="18"/>
      <c r="C10" s="18"/>
      <c r="D10" s="18"/>
      <c r="E10" s="18"/>
      <c r="F10" s="18"/>
      <c r="G10" s="18"/>
      <c r="H10" s="18"/>
      <c r="I10" s="31"/>
      <c r="J10" s="31"/>
      <c r="K10" s="31"/>
      <c r="L10" s="31"/>
      <c r="M10" s="74"/>
      <c r="N10" s="72"/>
    </row>
    <row r="11" spans="1:14" ht="15" customHeight="1" x14ac:dyDescent="0.25">
      <c r="A11" s="18"/>
      <c r="B11" s="374" t="s">
        <v>179</v>
      </c>
      <c r="C11" s="375"/>
      <c r="D11" s="375"/>
      <c r="E11" s="375"/>
      <c r="F11" s="375"/>
      <c r="G11" s="375"/>
      <c r="H11" s="376"/>
      <c r="I11" s="589" t="s">
        <v>19</v>
      </c>
      <c r="J11" s="590"/>
      <c r="K11" s="590"/>
      <c r="L11" s="590"/>
      <c r="M11" s="591"/>
      <c r="N11" s="72"/>
    </row>
    <row r="12" spans="1:14" ht="36" customHeight="1" x14ac:dyDescent="0.2">
      <c r="A12" s="18"/>
      <c r="B12" s="377"/>
      <c r="C12" s="378"/>
      <c r="D12" s="378"/>
      <c r="E12" s="378"/>
      <c r="F12" s="378"/>
      <c r="G12" s="378"/>
      <c r="H12" s="379"/>
      <c r="I12" s="675" t="s">
        <v>159</v>
      </c>
      <c r="J12" s="676"/>
      <c r="K12" s="676"/>
      <c r="L12" s="676"/>
      <c r="M12" s="677"/>
      <c r="N12" s="72"/>
    </row>
    <row r="13" spans="1:14" ht="90" customHeight="1" x14ac:dyDescent="0.2">
      <c r="A13" s="18"/>
      <c r="B13" s="698"/>
      <c r="C13" s="699"/>
      <c r="D13" s="699"/>
      <c r="E13" s="699"/>
      <c r="F13" s="699"/>
      <c r="G13" s="699"/>
      <c r="H13" s="699"/>
      <c r="I13" s="167" t="s">
        <v>158</v>
      </c>
      <c r="J13" s="167" t="s">
        <v>193</v>
      </c>
      <c r="K13" s="167" t="s">
        <v>194</v>
      </c>
      <c r="L13" s="167" t="s">
        <v>195</v>
      </c>
      <c r="M13" s="168" t="s">
        <v>15</v>
      </c>
      <c r="N13" s="72"/>
    </row>
    <row r="14" spans="1:14" ht="30" customHeight="1" x14ac:dyDescent="0.2">
      <c r="A14" s="18"/>
      <c r="B14" s="169" t="s">
        <v>17</v>
      </c>
      <c r="C14" s="3"/>
      <c r="D14" s="696" t="s">
        <v>157</v>
      </c>
      <c r="E14" s="697"/>
      <c r="F14" s="12"/>
      <c r="G14" s="277" t="s">
        <v>18</v>
      </c>
      <c r="H14" s="4"/>
      <c r="I14" s="13"/>
      <c r="J14" s="13"/>
      <c r="K14" s="13"/>
      <c r="L14" s="13"/>
      <c r="M14" s="13"/>
      <c r="N14" s="72"/>
    </row>
    <row r="15" spans="1:14" ht="16.5" customHeight="1" x14ac:dyDescent="0.25">
      <c r="A15" s="18"/>
      <c r="B15" s="374" t="s">
        <v>180</v>
      </c>
      <c r="C15" s="375"/>
      <c r="D15" s="375"/>
      <c r="E15" s="375"/>
      <c r="F15" s="375"/>
      <c r="G15" s="375"/>
      <c r="H15" s="376"/>
      <c r="I15" s="589" t="s">
        <v>19</v>
      </c>
      <c r="J15" s="590"/>
      <c r="K15" s="590"/>
      <c r="L15" s="590"/>
      <c r="M15" s="591"/>
      <c r="N15" s="72"/>
    </row>
    <row r="16" spans="1:14" ht="42" customHeight="1" x14ac:dyDescent="0.2">
      <c r="A16" s="18"/>
      <c r="B16" s="377"/>
      <c r="C16" s="378"/>
      <c r="D16" s="378"/>
      <c r="E16" s="378"/>
      <c r="F16" s="378"/>
      <c r="G16" s="378"/>
      <c r="H16" s="379"/>
      <c r="I16" s="675" t="s">
        <v>159</v>
      </c>
      <c r="J16" s="676"/>
      <c r="K16" s="676"/>
      <c r="L16" s="676"/>
      <c r="M16" s="677"/>
      <c r="N16" s="72"/>
    </row>
    <row r="17" spans="1:14" ht="90" customHeight="1" x14ac:dyDescent="0.2">
      <c r="A17" s="18"/>
      <c r="B17" s="698"/>
      <c r="C17" s="699"/>
      <c r="D17" s="699"/>
      <c r="E17" s="699"/>
      <c r="F17" s="699"/>
      <c r="G17" s="699"/>
      <c r="H17" s="700"/>
      <c r="I17" s="149" t="s">
        <v>134</v>
      </c>
      <c r="J17" s="167" t="s">
        <v>193</v>
      </c>
      <c r="K17" s="167" t="s">
        <v>194</v>
      </c>
      <c r="L17" s="149" t="s">
        <v>135</v>
      </c>
      <c r="M17" s="168" t="s">
        <v>15</v>
      </c>
      <c r="N17" s="72"/>
    </row>
    <row r="18" spans="1:14" ht="30" customHeight="1" x14ac:dyDescent="0.2">
      <c r="A18" s="18"/>
      <c r="B18" s="166" t="s">
        <v>166</v>
      </c>
      <c r="C18" s="6"/>
      <c r="D18" s="696" t="s">
        <v>157</v>
      </c>
      <c r="E18" s="697"/>
      <c r="F18" s="14"/>
      <c r="G18" s="276" t="s">
        <v>167</v>
      </c>
      <c r="H18" s="7"/>
      <c r="I18" s="275"/>
      <c r="J18" s="275"/>
      <c r="K18" s="275"/>
      <c r="L18" s="275"/>
      <c r="M18" s="275"/>
      <c r="N18" s="72"/>
    </row>
    <row r="19" spans="1:14" ht="16.5" customHeight="1" x14ac:dyDescent="0.25">
      <c r="A19" s="18"/>
      <c r="B19" s="374" t="s">
        <v>181</v>
      </c>
      <c r="C19" s="375"/>
      <c r="D19" s="375"/>
      <c r="E19" s="375"/>
      <c r="F19" s="375"/>
      <c r="G19" s="375"/>
      <c r="H19" s="376"/>
      <c r="I19" s="589" t="s">
        <v>19</v>
      </c>
      <c r="J19" s="590"/>
      <c r="K19" s="590"/>
      <c r="L19" s="590"/>
      <c r="M19" s="591"/>
      <c r="N19" s="72"/>
    </row>
    <row r="20" spans="1:14" ht="40.5" customHeight="1" x14ac:dyDescent="0.2">
      <c r="A20" s="18"/>
      <c r="B20" s="377"/>
      <c r="C20" s="378"/>
      <c r="D20" s="378"/>
      <c r="E20" s="378"/>
      <c r="F20" s="378"/>
      <c r="G20" s="378"/>
      <c r="H20" s="379"/>
      <c r="I20" s="675" t="s">
        <v>159</v>
      </c>
      <c r="J20" s="676"/>
      <c r="K20" s="676"/>
      <c r="L20" s="676"/>
      <c r="M20" s="677"/>
      <c r="N20" s="72"/>
    </row>
    <row r="21" spans="1:14" ht="90" customHeight="1" x14ac:dyDescent="0.2">
      <c r="A21" s="18"/>
      <c r="B21" s="672"/>
      <c r="C21" s="673"/>
      <c r="D21" s="673"/>
      <c r="E21" s="673"/>
      <c r="F21" s="673"/>
      <c r="G21" s="673"/>
      <c r="H21" s="674"/>
      <c r="I21" s="149" t="s">
        <v>134</v>
      </c>
      <c r="J21" s="167" t="s">
        <v>193</v>
      </c>
      <c r="K21" s="167" t="s">
        <v>194</v>
      </c>
      <c r="L21" s="149" t="s">
        <v>135</v>
      </c>
      <c r="M21" s="168" t="s">
        <v>15</v>
      </c>
      <c r="N21" s="72"/>
    </row>
    <row r="22" spans="1:14" ht="30" customHeight="1" x14ac:dyDescent="0.2">
      <c r="A22" s="18"/>
      <c r="B22" s="166" t="s">
        <v>166</v>
      </c>
      <c r="C22" s="6"/>
      <c r="D22" s="696" t="s">
        <v>157</v>
      </c>
      <c r="E22" s="697"/>
      <c r="F22" s="14"/>
      <c r="G22" s="276" t="s">
        <v>167</v>
      </c>
      <c r="H22" s="7"/>
      <c r="I22" s="275"/>
      <c r="J22" s="275"/>
      <c r="K22" s="275"/>
      <c r="L22" s="275"/>
      <c r="M22" s="275"/>
      <c r="N22" s="72"/>
    </row>
    <row r="23" spans="1:14" ht="15" customHeight="1" x14ac:dyDescent="0.25">
      <c r="A23" s="18"/>
      <c r="B23" s="374" t="s">
        <v>182</v>
      </c>
      <c r="C23" s="375"/>
      <c r="D23" s="375"/>
      <c r="E23" s="375"/>
      <c r="F23" s="375"/>
      <c r="G23" s="375"/>
      <c r="H23" s="376"/>
      <c r="I23" s="589" t="s">
        <v>19</v>
      </c>
      <c r="J23" s="590"/>
      <c r="K23" s="590"/>
      <c r="L23" s="590"/>
      <c r="M23" s="591"/>
      <c r="N23" s="72"/>
    </row>
    <row r="24" spans="1:14" ht="36.75" customHeight="1" x14ac:dyDescent="0.2">
      <c r="A24" s="18"/>
      <c r="B24" s="377"/>
      <c r="C24" s="378"/>
      <c r="D24" s="378"/>
      <c r="E24" s="378"/>
      <c r="F24" s="378"/>
      <c r="G24" s="378"/>
      <c r="H24" s="379"/>
      <c r="I24" s="675" t="s">
        <v>159</v>
      </c>
      <c r="J24" s="676"/>
      <c r="K24" s="676"/>
      <c r="L24" s="676"/>
      <c r="M24" s="677"/>
      <c r="N24" s="72"/>
    </row>
    <row r="25" spans="1:14" ht="90" customHeight="1" x14ac:dyDescent="0.2">
      <c r="A25" s="18"/>
      <c r="B25" s="672"/>
      <c r="C25" s="673"/>
      <c r="D25" s="673"/>
      <c r="E25" s="673"/>
      <c r="F25" s="673"/>
      <c r="G25" s="673"/>
      <c r="H25" s="674"/>
      <c r="I25" s="149" t="s">
        <v>134</v>
      </c>
      <c r="J25" s="167" t="s">
        <v>193</v>
      </c>
      <c r="K25" s="167" t="s">
        <v>194</v>
      </c>
      <c r="L25" s="149" t="s">
        <v>135</v>
      </c>
      <c r="M25" s="168" t="s">
        <v>15</v>
      </c>
      <c r="N25" s="72"/>
    </row>
    <row r="26" spans="1:14" ht="30" customHeight="1" x14ac:dyDescent="0.2">
      <c r="A26" s="18"/>
      <c r="B26" s="166" t="s">
        <v>166</v>
      </c>
      <c r="C26" s="6"/>
      <c r="D26" s="696" t="s">
        <v>157</v>
      </c>
      <c r="E26" s="697"/>
      <c r="F26" s="14"/>
      <c r="G26" s="276" t="s">
        <v>167</v>
      </c>
      <c r="H26" s="7"/>
      <c r="I26" s="275"/>
      <c r="J26" s="275"/>
      <c r="K26" s="275"/>
      <c r="L26" s="275"/>
      <c r="M26" s="275"/>
      <c r="N26" s="72"/>
    </row>
    <row r="27" spans="1:14" ht="16.5" customHeight="1" x14ac:dyDescent="0.25">
      <c r="A27" s="18"/>
      <c r="B27" s="374" t="s">
        <v>183</v>
      </c>
      <c r="C27" s="375"/>
      <c r="D27" s="375"/>
      <c r="E27" s="375"/>
      <c r="F27" s="375"/>
      <c r="G27" s="375"/>
      <c r="H27" s="376"/>
      <c r="I27" s="589" t="s">
        <v>19</v>
      </c>
      <c r="J27" s="590"/>
      <c r="K27" s="590"/>
      <c r="L27" s="590"/>
      <c r="M27" s="591"/>
      <c r="N27" s="72"/>
    </row>
    <row r="28" spans="1:14" ht="40.5" customHeight="1" x14ac:dyDescent="0.2">
      <c r="A28" s="18"/>
      <c r="B28" s="377"/>
      <c r="C28" s="378"/>
      <c r="D28" s="378"/>
      <c r="E28" s="378"/>
      <c r="F28" s="378"/>
      <c r="G28" s="378"/>
      <c r="H28" s="379"/>
      <c r="I28" s="675" t="s">
        <v>159</v>
      </c>
      <c r="J28" s="676"/>
      <c r="K28" s="676"/>
      <c r="L28" s="676"/>
      <c r="M28" s="677"/>
      <c r="N28" s="72"/>
    </row>
    <row r="29" spans="1:14" ht="90" customHeight="1" x14ac:dyDescent="0.2">
      <c r="A29" s="18"/>
      <c r="B29" s="672"/>
      <c r="C29" s="673"/>
      <c r="D29" s="673"/>
      <c r="E29" s="673"/>
      <c r="F29" s="673"/>
      <c r="G29" s="673"/>
      <c r="H29" s="674"/>
      <c r="I29" s="149" t="s">
        <v>134</v>
      </c>
      <c r="J29" s="167" t="s">
        <v>193</v>
      </c>
      <c r="K29" s="167" t="s">
        <v>194</v>
      </c>
      <c r="L29" s="149" t="s">
        <v>135</v>
      </c>
      <c r="M29" s="168" t="s">
        <v>15</v>
      </c>
      <c r="N29" s="72"/>
    </row>
    <row r="30" spans="1:14" ht="30" customHeight="1" x14ac:dyDescent="0.2">
      <c r="A30" s="18"/>
      <c r="B30" s="166" t="s">
        <v>166</v>
      </c>
      <c r="C30" s="6"/>
      <c r="D30" s="696" t="s">
        <v>157</v>
      </c>
      <c r="E30" s="697"/>
      <c r="F30" s="14"/>
      <c r="G30" s="276" t="s">
        <v>167</v>
      </c>
      <c r="H30" s="7"/>
      <c r="I30" s="275"/>
      <c r="J30" s="275"/>
      <c r="K30" s="275"/>
      <c r="L30" s="275"/>
      <c r="M30" s="275"/>
      <c r="N30" s="72"/>
    </row>
    <row r="31" spans="1:14" ht="15" customHeight="1" x14ac:dyDescent="0.25">
      <c r="A31" s="18"/>
      <c r="B31" s="374" t="s">
        <v>235</v>
      </c>
      <c r="C31" s="375"/>
      <c r="D31" s="375"/>
      <c r="E31" s="375"/>
      <c r="F31" s="375"/>
      <c r="G31" s="375"/>
      <c r="H31" s="376"/>
      <c r="I31" s="589" t="s">
        <v>19</v>
      </c>
      <c r="J31" s="590"/>
      <c r="K31" s="590"/>
      <c r="L31" s="590"/>
      <c r="M31" s="591"/>
      <c r="N31" s="72"/>
    </row>
    <row r="32" spans="1:14" ht="36.75" customHeight="1" x14ac:dyDescent="0.2">
      <c r="A32" s="18"/>
      <c r="B32" s="377"/>
      <c r="C32" s="378"/>
      <c r="D32" s="378"/>
      <c r="E32" s="378"/>
      <c r="F32" s="378"/>
      <c r="G32" s="378"/>
      <c r="H32" s="379"/>
      <c r="I32" s="675" t="s">
        <v>159</v>
      </c>
      <c r="J32" s="676"/>
      <c r="K32" s="676"/>
      <c r="L32" s="676"/>
      <c r="M32" s="677"/>
      <c r="N32" s="72"/>
    </row>
    <row r="33" spans="1:14" ht="90" customHeight="1" x14ac:dyDescent="0.2">
      <c r="A33" s="18"/>
      <c r="B33" s="672"/>
      <c r="C33" s="673"/>
      <c r="D33" s="673"/>
      <c r="E33" s="673"/>
      <c r="F33" s="673"/>
      <c r="G33" s="673"/>
      <c r="H33" s="674"/>
      <c r="I33" s="149" t="s">
        <v>134</v>
      </c>
      <c r="J33" s="167" t="s">
        <v>193</v>
      </c>
      <c r="K33" s="167" t="s">
        <v>194</v>
      </c>
      <c r="L33" s="149" t="s">
        <v>135</v>
      </c>
      <c r="M33" s="168" t="s">
        <v>15</v>
      </c>
      <c r="N33" s="72"/>
    </row>
    <row r="34" spans="1:14" ht="30" customHeight="1" x14ac:dyDescent="0.2">
      <c r="A34" s="18"/>
      <c r="B34" s="166" t="s">
        <v>166</v>
      </c>
      <c r="C34" s="6"/>
      <c r="D34" s="696" t="s">
        <v>157</v>
      </c>
      <c r="E34" s="697"/>
      <c r="F34" s="14"/>
      <c r="G34" s="276" t="s">
        <v>167</v>
      </c>
      <c r="H34" s="7"/>
      <c r="I34" s="275"/>
      <c r="J34" s="275"/>
      <c r="K34" s="275"/>
      <c r="L34" s="275"/>
      <c r="M34" s="275"/>
      <c r="N34" s="72"/>
    </row>
    <row r="35" spans="1:14" ht="14.25" customHeight="1" x14ac:dyDescent="0.25">
      <c r="A35" s="18"/>
      <c r="B35" s="374" t="s">
        <v>236</v>
      </c>
      <c r="C35" s="375"/>
      <c r="D35" s="375"/>
      <c r="E35" s="375"/>
      <c r="F35" s="375"/>
      <c r="G35" s="375"/>
      <c r="H35" s="376"/>
      <c r="I35" s="589" t="s">
        <v>19</v>
      </c>
      <c r="J35" s="590"/>
      <c r="K35" s="590"/>
      <c r="L35" s="590"/>
      <c r="M35" s="591"/>
      <c r="N35" s="72"/>
    </row>
    <row r="36" spans="1:14" ht="37.5" customHeight="1" x14ac:dyDescent="0.2">
      <c r="A36" s="18"/>
      <c r="B36" s="377"/>
      <c r="C36" s="378"/>
      <c r="D36" s="378"/>
      <c r="E36" s="378"/>
      <c r="F36" s="378"/>
      <c r="G36" s="378"/>
      <c r="H36" s="379"/>
      <c r="I36" s="675" t="s">
        <v>159</v>
      </c>
      <c r="J36" s="676"/>
      <c r="K36" s="676"/>
      <c r="L36" s="676"/>
      <c r="M36" s="677"/>
      <c r="N36" s="72"/>
    </row>
    <row r="37" spans="1:14" ht="90" customHeight="1" x14ac:dyDescent="0.2">
      <c r="A37" s="18"/>
      <c r="B37" s="718"/>
      <c r="C37" s="719"/>
      <c r="D37" s="719"/>
      <c r="E37" s="719"/>
      <c r="F37" s="719"/>
      <c r="G37" s="719"/>
      <c r="H37" s="720"/>
      <c r="I37" s="149" t="s">
        <v>134</v>
      </c>
      <c r="J37" s="167" t="s">
        <v>193</v>
      </c>
      <c r="K37" s="167" t="s">
        <v>194</v>
      </c>
      <c r="L37" s="149" t="s">
        <v>135</v>
      </c>
      <c r="M37" s="168" t="s">
        <v>15</v>
      </c>
      <c r="N37" s="72"/>
    </row>
    <row r="38" spans="1:14" ht="30" customHeight="1" x14ac:dyDescent="0.2">
      <c r="A38" s="18"/>
      <c r="B38" s="166" t="s">
        <v>166</v>
      </c>
      <c r="C38" s="6"/>
      <c r="D38" s="696" t="s">
        <v>157</v>
      </c>
      <c r="E38" s="697"/>
      <c r="F38" s="14"/>
      <c r="G38" s="276" t="s">
        <v>167</v>
      </c>
      <c r="H38" s="7"/>
      <c r="I38" s="275"/>
      <c r="J38" s="275"/>
      <c r="K38" s="275"/>
      <c r="L38" s="275"/>
      <c r="M38" s="275"/>
      <c r="N38" s="72"/>
    </row>
    <row r="39" spans="1:14" ht="3" customHeight="1" x14ac:dyDescent="0.2">
      <c r="A39" s="18"/>
      <c r="B39" s="298"/>
      <c r="C39" s="299"/>
      <c r="D39" s="124"/>
      <c r="E39" s="300"/>
      <c r="F39" s="300"/>
      <c r="G39" s="124"/>
      <c r="H39" s="273"/>
      <c r="I39" s="47"/>
      <c r="J39" s="47"/>
      <c r="K39" s="47"/>
      <c r="L39" s="47"/>
      <c r="M39" s="47"/>
      <c r="N39" s="72"/>
    </row>
    <row r="40" spans="1:14" ht="12.75" customHeight="1" x14ac:dyDescent="0.2">
      <c r="A40" s="18"/>
      <c r="B40" s="91" t="s">
        <v>184</v>
      </c>
      <c r="C40" s="710">
        <f>'tablas de calculo'!AI1</f>
        <v>0</v>
      </c>
      <c r="D40" s="711"/>
      <c r="E40" s="92"/>
      <c r="F40" s="92"/>
      <c r="G40" s="92"/>
      <c r="H40" s="94">
        <f>SUM(H14,H38)</f>
        <v>0</v>
      </c>
      <c r="I40" s="18"/>
      <c r="J40" s="18"/>
      <c r="K40" s="18"/>
      <c r="L40" s="18"/>
      <c r="M40" s="18"/>
      <c r="N40" s="72"/>
    </row>
    <row r="41" spans="1:14" ht="12.75" customHeight="1" x14ac:dyDescent="0.2">
      <c r="A41" s="18"/>
      <c r="B41" s="91" t="s">
        <v>185</v>
      </c>
      <c r="C41" s="716">
        <f>'tablas de calculo'!AI2</f>
        <v>0</v>
      </c>
      <c r="D41" s="717"/>
      <c r="E41" s="92"/>
      <c r="F41" s="92"/>
      <c r="G41" s="92"/>
      <c r="H41" s="18"/>
      <c r="I41" s="18"/>
      <c r="J41" s="18"/>
      <c r="K41" s="18"/>
      <c r="L41" s="18"/>
      <c r="M41" s="18"/>
      <c r="N41" s="72"/>
    </row>
    <row r="42" spans="1:14" ht="12.75" customHeight="1" x14ac:dyDescent="0.2">
      <c r="A42" s="18"/>
      <c r="B42" s="91" t="s">
        <v>186</v>
      </c>
      <c r="C42" s="716">
        <f>'tablas de calculo'!AI3</f>
        <v>0</v>
      </c>
      <c r="D42" s="717"/>
      <c r="E42" s="92"/>
      <c r="F42" s="92"/>
      <c r="G42" s="92"/>
      <c r="H42" s="681"/>
      <c r="I42" s="682"/>
      <c r="J42" s="682"/>
      <c r="K42" s="682"/>
      <c r="L42" s="682"/>
      <c r="M42" s="683"/>
      <c r="N42" s="72"/>
    </row>
    <row r="43" spans="1:14" ht="12.75" customHeight="1" x14ac:dyDescent="0.2">
      <c r="A43" s="18"/>
      <c r="B43" s="91" t="s">
        <v>187</v>
      </c>
      <c r="C43" s="716">
        <f>'tablas de calculo'!AI4</f>
        <v>0</v>
      </c>
      <c r="D43" s="717"/>
      <c r="E43" s="92"/>
      <c r="F43" s="92"/>
      <c r="G43" s="92"/>
      <c r="H43" s="684"/>
      <c r="I43" s="685"/>
      <c r="J43" s="685"/>
      <c r="K43" s="685"/>
      <c r="L43" s="685"/>
      <c r="M43" s="686"/>
      <c r="N43" s="72"/>
    </row>
    <row r="44" spans="1:14" ht="12.75" customHeight="1" x14ac:dyDescent="0.2">
      <c r="A44" s="18"/>
      <c r="B44" s="91" t="s">
        <v>188</v>
      </c>
      <c r="C44" s="710">
        <f>'tablas de calculo'!AI5</f>
        <v>0</v>
      </c>
      <c r="D44" s="711"/>
      <c r="E44" s="92"/>
      <c r="F44" s="92"/>
      <c r="G44" s="92"/>
      <c r="H44" s="684"/>
      <c r="I44" s="685"/>
      <c r="J44" s="685"/>
      <c r="K44" s="685"/>
      <c r="L44" s="685"/>
      <c r="M44" s="686"/>
      <c r="N44" s="72"/>
    </row>
    <row r="45" spans="1:14" ht="12" customHeight="1" x14ac:dyDescent="0.2">
      <c r="A45" s="18"/>
      <c r="B45" s="267" t="s">
        <v>233</v>
      </c>
      <c r="C45" s="710">
        <f>'tablas de calculo'!AI6</f>
        <v>0</v>
      </c>
      <c r="D45" s="711"/>
      <c r="E45" s="18"/>
      <c r="F45" s="18"/>
      <c r="G45" s="18"/>
      <c r="H45" s="687"/>
      <c r="I45" s="688"/>
      <c r="J45" s="688"/>
      <c r="K45" s="688"/>
      <c r="L45" s="688"/>
      <c r="M45" s="689"/>
      <c r="N45" s="72"/>
    </row>
    <row r="46" spans="1:14" ht="12" customHeight="1" thickBot="1" x14ac:dyDescent="0.25">
      <c r="A46" s="18"/>
      <c r="B46" s="267" t="s">
        <v>234</v>
      </c>
      <c r="C46" s="714">
        <f>'tablas de calculo'!AI7</f>
        <v>0</v>
      </c>
      <c r="D46" s="715"/>
      <c r="E46" s="18"/>
      <c r="F46" s="18"/>
      <c r="G46" s="18"/>
      <c r="H46" s="419" t="s">
        <v>208</v>
      </c>
      <c r="I46" s="419"/>
      <c r="J46" s="419"/>
      <c r="K46" s="419"/>
      <c r="L46" s="419"/>
      <c r="M46" s="419"/>
      <c r="N46" s="72"/>
    </row>
    <row r="47" spans="1:14" ht="28.5" customHeight="1" x14ac:dyDescent="0.2">
      <c r="A47" s="18"/>
      <c r="B47" s="23" t="s">
        <v>6</v>
      </c>
      <c r="C47" s="712" t="str">
        <f>'tablas de calculo'!AI9</f>
        <v>Revisa las ponderaciones</v>
      </c>
      <c r="D47" s="713"/>
      <c r="E47" s="18"/>
      <c r="F47" s="363">
        <f>'vcai-3° EVALUADOR'!J42</f>
        <v>0</v>
      </c>
      <c r="G47" s="18"/>
      <c r="H47" s="681"/>
      <c r="I47" s="683"/>
      <c r="J47" s="18"/>
      <c r="K47" s="681"/>
      <c r="L47" s="682"/>
      <c r="M47" s="683"/>
      <c r="N47" s="72"/>
    </row>
    <row r="48" spans="1:14" x14ac:dyDescent="0.2">
      <c r="A48" s="18"/>
      <c r="B48" s="705" t="s">
        <v>7</v>
      </c>
      <c r="C48" s="706" t="str">
        <f>'tablas de calculo'!AH10</f>
        <v>Aplique la evaluación</v>
      </c>
      <c r="D48" s="707"/>
      <c r="E48" s="18"/>
      <c r="F48" s="41" t="str">
        <f>'vcai-3° EVALUADOR'!J43</f>
        <v>AÑO DE LA EVALUACIÓN</v>
      </c>
      <c r="G48" s="18"/>
      <c r="H48" s="687"/>
      <c r="I48" s="689"/>
      <c r="J48" s="18"/>
      <c r="K48" s="687"/>
      <c r="L48" s="688"/>
      <c r="M48" s="689"/>
      <c r="N48" s="72"/>
    </row>
    <row r="49" spans="1:14" ht="15.75" customHeight="1" x14ac:dyDescent="0.2">
      <c r="A49" s="18"/>
      <c r="B49" s="705"/>
      <c r="C49" s="708"/>
      <c r="D49" s="709"/>
      <c r="E49" s="93"/>
      <c r="F49" s="93"/>
      <c r="G49" s="93"/>
      <c r="H49" s="704" t="s">
        <v>152</v>
      </c>
      <c r="I49" s="704"/>
      <c r="J49" s="93"/>
      <c r="K49" s="704" t="s">
        <v>153</v>
      </c>
      <c r="L49" s="704"/>
      <c r="M49" s="704"/>
      <c r="N49" s="72"/>
    </row>
    <row r="50" spans="1:14" ht="12.75" customHeight="1" x14ac:dyDescent="0.2">
      <c r="A50" s="18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72"/>
    </row>
    <row r="51" spans="1:14" ht="12.75" customHeight="1" x14ac:dyDescent="0.2">
      <c r="A51" s="350"/>
      <c r="B51" s="350"/>
      <c r="C51" s="350"/>
      <c r="D51" s="350"/>
      <c r="E51" s="350"/>
      <c r="F51" s="350"/>
      <c r="G51" s="350"/>
      <c r="H51" s="350"/>
      <c r="I51" s="350"/>
      <c r="J51" s="350"/>
      <c r="K51" s="350"/>
      <c r="L51" s="350"/>
      <c r="M51" s="350"/>
      <c r="N51" s="352"/>
    </row>
    <row r="52" spans="1:14" ht="12.75" hidden="1" customHeight="1" x14ac:dyDescent="0.2"/>
    <row r="53" spans="1:14" ht="12.75" hidden="1" customHeight="1" x14ac:dyDescent="0.2"/>
    <row r="54" spans="1:14" ht="12.75" hidden="1" customHeight="1" x14ac:dyDescent="0.2"/>
    <row r="55" spans="1:14" ht="12.75" hidden="1" customHeight="1" x14ac:dyDescent="0.2"/>
    <row r="56" spans="1:14" ht="12.75" hidden="1" customHeight="1" x14ac:dyDescent="0.2"/>
    <row r="57" spans="1:14" hidden="1" x14ac:dyDescent="0.2"/>
    <row r="58" spans="1:14" hidden="1" x14ac:dyDescent="0.2"/>
    <row r="59" spans="1:14" hidden="1" x14ac:dyDescent="0.2"/>
    <row r="60" spans="1:14" hidden="1" x14ac:dyDescent="0.2"/>
    <row r="61" spans="1:14" hidden="1" x14ac:dyDescent="0.2"/>
    <row r="62" spans="1:14" hidden="1" x14ac:dyDescent="0.2"/>
    <row r="63" spans="1:14" hidden="1" x14ac:dyDescent="0.2"/>
    <row r="64" spans="1:1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</sheetData>
  <sheetProtection password="BD53" sheet="1" objects="1" scenarios="1"/>
  <customSheetViews>
    <customSheetView guid="{50494D46-58B3-4AC4-A527-419C8BBDFD54}" scale="85" showGridLines="0" fitToPage="1" printArea="1" hiddenRows="1" hiddenColumns="1" showRuler="0">
      <selection activeCell="M15" sqref="M15"/>
      <pageMargins left="0.35433070866141736" right="0.35433070866141736" top="0.19685039370078741" bottom="0.19685039370078741" header="0" footer="0"/>
      <printOptions horizontalCentered="1" verticalCentered="1"/>
      <pageSetup scale="50" orientation="portrait" r:id="rId1"/>
      <headerFooter alignWithMargins="0"/>
    </customSheetView>
  </customSheetViews>
  <mergeCells count="57">
    <mergeCell ref="D22:E22"/>
    <mergeCell ref="B23:H24"/>
    <mergeCell ref="D26:E26"/>
    <mergeCell ref="C41:D41"/>
    <mergeCell ref="C40:D40"/>
    <mergeCell ref="B35:H36"/>
    <mergeCell ref="D38:E38"/>
    <mergeCell ref="B37:H37"/>
    <mergeCell ref="B48:B49"/>
    <mergeCell ref="C48:D49"/>
    <mergeCell ref="I27:M27"/>
    <mergeCell ref="H47:I48"/>
    <mergeCell ref="K47:M48"/>
    <mergeCell ref="C44:D44"/>
    <mergeCell ref="C47:D47"/>
    <mergeCell ref="C45:D45"/>
    <mergeCell ref="C46:D46"/>
    <mergeCell ref="C42:D42"/>
    <mergeCell ref="C43:D43"/>
    <mergeCell ref="I36:M36"/>
    <mergeCell ref="I35:M35"/>
    <mergeCell ref="H49:I49"/>
    <mergeCell ref="H46:M46"/>
    <mergeCell ref="I28:M28"/>
    <mergeCell ref="K49:M49"/>
    <mergeCell ref="H42:M45"/>
    <mergeCell ref="B6:M6"/>
    <mergeCell ref="B7:M7"/>
    <mergeCell ref="B8:M8"/>
    <mergeCell ref="D34:E34"/>
    <mergeCell ref="B15:H16"/>
    <mergeCell ref="B17:H17"/>
    <mergeCell ref="B31:H32"/>
    <mergeCell ref="B29:H29"/>
    <mergeCell ref="B27:H28"/>
    <mergeCell ref="D18:E18"/>
    <mergeCell ref="D14:E14"/>
    <mergeCell ref="D30:E30"/>
    <mergeCell ref="B13:H13"/>
    <mergeCell ref="B9:M9"/>
    <mergeCell ref="I11:M11"/>
    <mergeCell ref="B2:M2"/>
    <mergeCell ref="B33:H33"/>
    <mergeCell ref="I31:M31"/>
    <mergeCell ref="I15:M15"/>
    <mergeCell ref="I16:M16"/>
    <mergeCell ref="I32:M32"/>
    <mergeCell ref="B11:H12"/>
    <mergeCell ref="B19:H20"/>
    <mergeCell ref="I19:M19"/>
    <mergeCell ref="B4:M4"/>
    <mergeCell ref="I12:M12"/>
    <mergeCell ref="I20:M20"/>
    <mergeCell ref="B21:H21"/>
    <mergeCell ref="I23:M23"/>
    <mergeCell ref="I24:M24"/>
    <mergeCell ref="B25:H25"/>
  </mergeCells>
  <phoneticPr fontId="0" type="noConversion"/>
  <dataValidations xWindow="297" yWindow="432" count="16">
    <dataValidation type="whole" allowBlank="1" showInputMessage="1" showErrorMessage="1" prompt="Anote la ponderación._x000a__x000a_La suma de las ponderaciones de las metas utilizadas, deberá ser 100._x000a_" sqref="H38 H30 H14 H34 H18 H22 H26">
      <formula1>1</formula1>
      <formula2>100</formula2>
    </dataValidation>
    <dataValidation allowBlank="1" showInputMessage="1" prompt="Anote la Unidad de Medida" sqref="C38 C30 C14 C34 C18 C22 C26"/>
    <dataValidation type="custom" allowBlank="1" showInputMessage="1" showErrorMessage="1" error="Elije una sola opción en los parámetros de evaluación" sqref="I14:L14">
      <formula1>COUNTIF($I$14:$M$14,I14)=1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14">
      <formula1>COUNTIF($I$14:$M$14,M14)=1</formula1>
    </dataValidation>
    <dataValidation type="custom" allowBlank="1" showInputMessage="1" showErrorMessage="1" error="Elije una sola opción en los parámetros de evaluación" sqref="I18:L18">
      <formula1>COUNTIF($I$18:$M$18,I18)=1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18">
      <formula1>COUNTIF($I$18:$M$18,M18)=1</formula1>
    </dataValidation>
    <dataValidation type="custom" allowBlank="1" showInputMessage="1" showErrorMessage="1" error="Elije una sola opción en los parámetros de evaluación" sqref="I22:L22">
      <formula1>COUNTIF($I$22:$M$22,I22)=1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22">
      <formula1>COUNTIF($I$22:$M$22,M22)=1</formula1>
    </dataValidation>
    <dataValidation type="custom" allowBlank="1" showInputMessage="1" showErrorMessage="1" error="Elije una sola opción en los parámetros de evaluación" sqref="I26:L26">
      <formula1>COUNTIF($I$26:$M$26,I26)=1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26">
      <formula1>COUNTIF($I$26:$M$26,M26)=1</formula1>
    </dataValidation>
    <dataValidation type="custom" allowBlank="1" showInputMessage="1" showErrorMessage="1" error="Elije una sola opción en los parámetros de evaluación" sqref="I30:L30">
      <formula1>COUNTIF($I$30:$M$30,I30)=1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30">
      <formula1>COUNTIF($I$30:$M$30,M30)=1</formula1>
    </dataValidation>
    <dataValidation type="custom" allowBlank="1" showInputMessage="1" showErrorMessage="1" error="Elije una sola opción en los parámetros de evaluación" sqref="I34:L34">
      <formula1>COUNTIF($I$34:$M$34,I34)=1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34">
      <formula1>COUNTIF($I$34:$M$34,M34)=1</formula1>
    </dataValidation>
    <dataValidation type="custom" allowBlank="1" showInputMessage="1" showErrorMessage="1" error="Elije una sola opción en los parámetros de evaluación" sqref="I38:L38">
      <formula1>COUNTIF($I$38:$M$38,I38)=1</formula1>
    </dataValidation>
    <dataValidation type="custom" allowBlank="1" showInputMessage="1" showErrorMessage="1" error="Elije una sola opción en los parámetros de evaluación" prompt="SI APLICA ESTE PARAMETRO, LA PONDERACION DE ESTA META, NO DEBE TENER VALOR" sqref="M38">
      <formula1>COUNTIF($I$38:$M$38,M38)=1</formula1>
    </dataValidation>
  </dataValidations>
  <printOptions horizontalCentered="1"/>
  <pageMargins left="0.35433070866141736" right="0.35433070866141736" top="0.51181102362204722" bottom="0.47244094488188981" header="0" footer="0"/>
  <pageSetup scale="48" orientation="portrait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L79"/>
  <sheetViews>
    <sheetView showGridLines="0" zoomScale="86" zoomScaleNormal="86" zoomScaleSheetLayoutView="50" workbookViewId="0"/>
  </sheetViews>
  <sheetFormatPr baseColWidth="10" defaultColWidth="0" defaultRowHeight="12.75" zeroHeight="1" x14ac:dyDescent="0.2"/>
  <cols>
    <col min="1" max="1" width="1.7109375" style="348" customWidth="1"/>
    <col min="2" max="2" width="20.7109375" style="348" customWidth="1"/>
    <col min="3" max="3" width="22.7109375" style="348" customWidth="1"/>
    <col min="4" max="4" width="18.140625" style="348" customWidth="1"/>
    <col min="5" max="5" width="18.5703125" style="348" customWidth="1"/>
    <col min="6" max="6" width="9.7109375" style="348" customWidth="1"/>
    <col min="7" max="7" width="20.7109375" style="348" customWidth="1"/>
    <col min="8" max="8" width="19.7109375" style="348" customWidth="1"/>
    <col min="9" max="9" width="20.140625" style="348" customWidth="1"/>
    <col min="10" max="10" width="17.7109375" style="348" customWidth="1"/>
    <col min="11" max="11" width="22.5703125" style="348" customWidth="1"/>
    <col min="12" max="12" width="1.7109375" style="348" customWidth="1"/>
    <col min="13" max="16384" width="11.42578125" style="348" hidden="1"/>
  </cols>
  <sheetData>
    <row r="1" spans="1:12" ht="40.5" customHeight="1" x14ac:dyDescent="0.2">
      <c r="A1" s="18"/>
      <c r="B1" s="516" t="s">
        <v>212</v>
      </c>
      <c r="C1" s="383"/>
      <c r="D1" s="383"/>
      <c r="E1" s="383"/>
      <c r="F1" s="383"/>
      <c r="G1" s="383"/>
      <c r="H1" s="383"/>
      <c r="I1" s="383"/>
      <c r="J1" s="383"/>
      <c r="K1" s="384"/>
      <c r="L1" s="18"/>
    </row>
    <row r="2" spans="1:12" ht="2.25" customHeight="1" x14ac:dyDescent="0.25">
      <c r="A2" s="18"/>
      <c r="B2" s="75"/>
      <c r="C2" s="75"/>
      <c r="D2" s="75"/>
      <c r="E2" s="75"/>
      <c r="F2" s="75"/>
      <c r="G2" s="75"/>
      <c r="H2" s="75"/>
      <c r="I2" s="75"/>
      <c r="J2" s="75"/>
      <c r="K2" s="75"/>
      <c r="L2" s="18"/>
    </row>
    <row r="3" spans="1:12" ht="24" customHeight="1" x14ac:dyDescent="0.2">
      <c r="A3" s="18"/>
      <c r="B3" s="451">
        <f>'vcai-3° EVALUADOR'!B3:E3</f>
        <v>0</v>
      </c>
      <c r="C3" s="452"/>
      <c r="D3" s="452"/>
      <c r="E3" s="452"/>
      <c r="F3" s="164"/>
      <c r="G3" s="453">
        <f>'vcai-3° EVALUADOR'!G3:H3</f>
        <v>0</v>
      </c>
      <c r="H3" s="453"/>
      <c r="I3" s="105"/>
      <c r="J3" s="453">
        <f>'vcai-3° EVALUADOR'!J3:K3</f>
        <v>0</v>
      </c>
      <c r="K3" s="454"/>
      <c r="L3" s="18"/>
    </row>
    <row r="4" spans="1:12" ht="9.75" customHeight="1" x14ac:dyDescent="0.2">
      <c r="A4" s="18"/>
      <c r="B4" s="625" t="s">
        <v>136</v>
      </c>
      <c r="C4" s="622"/>
      <c r="D4" s="622"/>
      <c r="E4" s="622"/>
      <c r="F4" s="273"/>
      <c r="G4" s="608" t="s">
        <v>137</v>
      </c>
      <c r="H4" s="608"/>
      <c r="I4" s="116"/>
      <c r="J4" s="608" t="s">
        <v>138</v>
      </c>
      <c r="K4" s="635"/>
      <c r="L4" s="18"/>
    </row>
    <row r="5" spans="1:12" ht="24" customHeight="1" x14ac:dyDescent="0.2">
      <c r="A5" s="18"/>
      <c r="B5" s="451">
        <f>'vcai-3° EVALUADOR'!B5</f>
        <v>0</v>
      </c>
      <c r="C5" s="452"/>
      <c r="D5" s="452"/>
      <c r="E5" s="452"/>
      <c r="F5" s="452"/>
      <c r="G5" s="452"/>
      <c r="H5" s="452"/>
      <c r="I5" s="105"/>
      <c r="J5" s="461">
        <f>'vcai-3° EVALUADOR'!J5</f>
        <v>0</v>
      </c>
      <c r="K5" s="462"/>
      <c r="L5" s="18"/>
    </row>
    <row r="6" spans="1:12" ht="9.75" customHeight="1" x14ac:dyDescent="0.2">
      <c r="A6" s="18"/>
      <c r="B6" s="625" t="s">
        <v>139</v>
      </c>
      <c r="C6" s="622"/>
      <c r="D6" s="622"/>
      <c r="E6" s="622"/>
      <c r="F6" s="622"/>
      <c r="G6" s="622"/>
      <c r="H6" s="622"/>
      <c r="I6" s="116"/>
      <c r="J6" s="642" t="s">
        <v>251</v>
      </c>
      <c r="K6" s="643"/>
      <c r="L6" s="18"/>
    </row>
    <row r="7" spans="1:12" ht="36" customHeight="1" x14ac:dyDescent="0.2">
      <c r="A7" s="18"/>
      <c r="B7" s="451">
        <f>'vcai-3° EVALUADOR'!B7</f>
        <v>0</v>
      </c>
      <c r="C7" s="452"/>
      <c r="D7" s="452"/>
      <c r="E7" s="452"/>
      <c r="F7" s="105"/>
      <c r="G7" s="452">
        <f>'vcai-3° EVALUADOR'!G7</f>
        <v>0</v>
      </c>
      <c r="H7" s="452"/>
      <c r="I7" s="452"/>
      <c r="J7" s="452"/>
      <c r="K7" s="463"/>
      <c r="L7" s="18"/>
    </row>
    <row r="8" spans="1:12" ht="9.75" customHeight="1" x14ac:dyDescent="0.25">
      <c r="A8" s="18"/>
      <c r="B8" s="620" t="s">
        <v>39</v>
      </c>
      <c r="C8" s="621"/>
      <c r="D8" s="621"/>
      <c r="E8" s="621"/>
      <c r="F8" s="165"/>
      <c r="G8" s="622" t="s">
        <v>200</v>
      </c>
      <c r="H8" s="622"/>
      <c r="I8" s="622"/>
      <c r="J8" s="622"/>
      <c r="K8" s="623"/>
      <c r="L8" s="18"/>
    </row>
    <row r="9" spans="1:12" ht="24" customHeight="1" x14ac:dyDescent="0.2">
      <c r="A9" s="18"/>
      <c r="B9" s="451">
        <f>'vcai-3° EVALUADOR'!B9:K9</f>
        <v>0</v>
      </c>
      <c r="C9" s="452"/>
      <c r="D9" s="452"/>
      <c r="E9" s="452"/>
      <c r="F9" s="452"/>
      <c r="G9" s="452"/>
      <c r="H9" s="452"/>
      <c r="I9" s="452"/>
      <c r="J9" s="452"/>
      <c r="K9" s="463"/>
      <c r="L9" s="18"/>
    </row>
    <row r="10" spans="1:12" ht="9.75" customHeight="1" x14ac:dyDescent="0.2">
      <c r="A10" s="18"/>
      <c r="B10" s="636" t="s">
        <v>141</v>
      </c>
      <c r="C10" s="637"/>
      <c r="D10" s="637"/>
      <c r="E10" s="637"/>
      <c r="F10" s="637"/>
      <c r="G10" s="637"/>
      <c r="H10" s="637"/>
      <c r="I10" s="637"/>
      <c r="J10" s="637"/>
      <c r="K10" s="638"/>
      <c r="L10" s="18"/>
    </row>
    <row r="11" spans="1:12" ht="2.25" customHeight="1" x14ac:dyDescent="0.2">
      <c r="A11" s="18"/>
      <c r="B11" s="74"/>
      <c r="C11" s="31"/>
      <c r="D11" s="31"/>
      <c r="E11" s="58"/>
      <c r="F11" s="58"/>
      <c r="G11" s="58"/>
      <c r="H11" s="58"/>
      <c r="I11" s="58"/>
      <c r="J11" s="58"/>
      <c r="K11" s="31"/>
      <c r="L11" s="18"/>
    </row>
    <row r="12" spans="1:12" ht="39.950000000000003" customHeight="1" x14ac:dyDescent="0.2">
      <c r="A12" s="18"/>
      <c r="B12" s="721" t="s">
        <v>53</v>
      </c>
      <c r="C12" s="722"/>
      <c r="D12" s="722"/>
      <c r="E12" s="722"/>
      <c r="F12" s="722"/>
      <c r="G12" s="722"/>
      <c r="H12" s="722"/>
      <c r="I12" s="722"/>
      <c r="J12" s="722"/>
      <c r="K12" s="723"/>
      <c r="L12" s="18"/>
    </row>
    <row r="13" spans="1:12" ht="21.75" customHeight="1" x14ac:dyDescent="0.2">
      <c r="A13" s="18"/>
      <c r="B13" s="550" t="s">
        <v>237</v>
      </c>
      <c r="C13" s="551"/>
      <c r="D13" s="551"/>
      <c r="E13" s="551"/>
      <c r="F13" s="551"/>
      <c r="G13" s="552"/>
      <c r="H13" s="163" t="s">
        <v>56</v>
      </c>
      <c r="I13" s="163" t="s">
        <v>133</v>
      </c>
      <c r="J13" s="163" t="s">
        <v>90</v>
      </c>
      <c r="K13" s="163" t="s">
        <v>57</v>
      </c>
      <c r="L13" s="18"/>
    </row>
    <row r="14" spans="1:12" ht="24.75" customHeight="1" x14ac:dyDescent="0.2">
      <c r="A14" s="18"/>
      <c r="B14" s="626" t="s">
        <v>115</v>
      </c>
      <c r="C14" s="627"/>
      <c r="D14" s="627"/>
      <c r="E14" s="627"/>
      <c r="F14" s="627"/>
      <c r="G14" s="628"/>
      <c r="H14" s="2"/>
      <c r="I14" s="2"/>
      <c r="J14" s="2"/>
      <c r="K14" s="2"/>
      <c r="L14" s="18"/>
    </row>
    <row r="15" spans="1:12" ht="39.950000000000003" customHeight="1" x14ac:dyDescent="0.2">
      <c r="A15" s="18"/>
      <c r="B15" s="721" t="s">
        <v>160</v>
      </c>
      <c r="C15" s="722"/>
      <c r="D15" s="722"/>
      <c r="E15" s="722"/>
      <c r="F15" s="722"/>
      <c r="G15" s="722"/>
      <c r="H15" s="722"/>
      <c r="I15" s="722"/>
      <c r="J15" s="722"/>
      <c r="K15" s="723"/>
      <c r="L15" s="18"/>
    </row>
    <row r="16" spans="1:12" ht="21.75" customHeight="1" x14ac:dyDescent="0.2">
      <c r="A16" s="18"/>
      <c r="B16" s="550" t="s">
        <v>238</v>
      </c>
      <c r="C16" s="551"/>
      <c r="D16" s="551"/>
      <c r="E16" s="551"/>
      <c r="F16" s="551"/>
      <c r="G16" s="552"/>
      <c r="H16" s="163" t="s">
        <v>56</v>
      </c>
      <c r="I16" s="163" t="s">
        <v>133</v>
      </c>
      <c r="J16" s="163" t="s">
        <v>90</v>
      </c>
      <c r="K16" s="163" t="s">
        <v>57</v>
      </c>
      <c r="L16" s="18"/>
    </row>
    <row r="17" spans="1:12" ht="18" customHeight="1" x14ac:dyDescent="0.2">
      <c r="A17" s="18"/>
      <c r="B17" s="626" t="s">
        <v>116</v>
      </c>
      <c r="C17" s="627"/>
      <c r="D17" s="627"/>
      <c r="E17" s="627"/>
      <c r="F17" s="627"/>
      <c r="G17" s="628"/>
      <c r="H17" s="2"/>
      <c r="I17" s="2"/>
      <c r="J17" s="2"/>
      <c r="K17" s="2"/>
      <c r="L17" s="18"/>
    </row>
    <row r="18" spans="1:12" ht="18" customHeight="1" x14ac:dyDescent="0.2">
      <c r="A18" s="18"/>
      <c r="B18" s="639" t="s">
        <v>117</v>
      </c>
      <c r="C18" s="640"/>
      <c r="D18" s="640"/>
      <c r="E18" s="640"/>
      <c r="F18" s="640"/>
      <c r="G18" s="641"/>
      <c r="H18" s="2"/>
      <c r="I18" s="2"/>
      <c r="J18" s="2"/>
      <c r="K18" s="2"/>
      <c r="L18" s="18"/>
    </row>
    <row r="19" spans="1:12" ht="18" customHeight="1" x14ac:dyDescent="0.2">
      <c r="A19" s="18"/>
      <c r="B19" s="626" t="s">
        <v>118</v>
      </c>
      <c r="C19" s="627"/>
      <c r="D19" s="627"/>
      <c r="E19" s="627"/>
      <c r="F19" s="627"/>
      <c r="G19" s="628"/>
      <c r="H19" s="2"/>
      <c r="I19" s="2"/>
      <c r="J19" s="2"/>
      <c r="K19" s="2"/>
      <c r="L19" s="18"/>
    </row>
    <row r="20" spans="1:12" ht="39.950000000000003" customHeight="1" x14ac:dyDescent="0.2">
      <c r="A20" s="18"/>
      <c r="B20" s="520" t="s">
        <v>114</v>
      </c>
      <c r="C20" s="521"/>
      <c r="D20" s="521"/>
      <c r="E20" s="521"/>
      <c r="F20" s="521"/>
      <c r="G20" s="521"/>
      <c r="H20" s="521"/>
      <c r="I20" s="521"/>
      <c r="J20" s="521"/>
      <c r="K20" s="522"/>
      <c r="L20" s="18"/>
    </row>
    <row r="21" spans="1:12" ht="21.75" customHeight="1" x14ac:dyDescent="0.2">
      <c r="A21" s="18"/>
      <c r="B21" s="550" t="s">
        <v>238</v>
      </c>
      <c r="C21" s="551"/>
      <c r="D21" s="551"/>
      <c r="E21" s="551"/>
      <c r="F21" s="551"/>
      <c r="G21" s="552"/>
      <c r="H21" s="163" t="s">
        <v>56</v>
      </c>
      <c r="I21" s="163" t="s">
        <v>133</v>
      </c>
      <c r="J21" s="163" t="s">
        <v>90</v>
      </c>
      <c r="K21" s="163" t="s">
        <v>57</v>
      </c>
      <c r="L21" s="18"/>
    </row>
    <row r="22" spans="1:12" ht="18" customHeight="1" x14ac:dyDescent="0.2">
      <c r="A22" s="18"/>
      <c r="B22" s="639" t="s">
        <v>119</v>
      </c>
      <c r="C22" s="640"/>
      <c r="D22" s="640"/>
      <c r="E22" s="640"/>
      <c r="F22" s="640"/>
      <c r="G22" s="641"/>
      <c r="H22" s="2"/>
      <c r="I22" s="2"/>
      <c r="J22" s="2"/>
      <c r="K22" s="2"/>
      <c r="L22" s="18"/>
    </row>
    <row r="23" spans="1:12" ht="18" customHeight="1" x14ac:dyDescent="0.2">
      <c r="A23" s="18"/>
      <c r="B23" s="639" t="s">
        <v>120</v>
      </c>
      <c r="C23" s="640"/>
      <c r="D23" s="640"/>
      <c r="E23" s="640"/>
      <c r="F23" s="640"/>
      <c r="G23" s="641"/>
      <c r="H23" s="2"/>
      <c r="I23" s="2"/>
      <c r="J23" s="2"/>
      <c r="K23" s="2"/>
      <c r="L23" s="18"/>
    </row>
    <row r="24" spans="1:12" ht="18" customHeight="1" x14ac:dyDescent="0.2">
      <c r="A24" s="18"/>
      <c r="B24" s="639" t="s">
        <v>121</v>
      </c>
      <c r="C24" s="640"/>
      <c r="D24" s="640"/>
      <c r="E24" s="640"/>
      <c r="F24" s="640"/>
      <c r="G24" s="641"/>
      <c r="H24" s="2"/>
      <c r="I24" s="2"/>
      <c r="J24" s="2"/>
      <c r="K24" s="2"/>
      <c r="L24" s="18"/>
    </row>
    <row r="25" spans="1:12" ht="31.5" customHeight="1" x14ac:dyDescent="0.2">
      <c r="A25" s="18"/>
      <c r="B25" s="553" t="s">
        <v>54</v>
      </c>
      <c r="C25" s="554"/>
      <c r="D25" s="554"/>
      <c r="E25" s="554"/>
      <c r="F25" s="554"/>
      <c r="G25" s="554"/>
      <c r="H25" s="554"/>
      <c r="I25" s="554"/>
      <c r="J25" s="554"/>
      <c r="K25" s="555"/>
      <c r="L25" s="18"/>
    </row>
    <row r="26" spans="1:12" ht="21.75" customHeight="1" x14ac:dyDescent="0.2">
      <c r="A26" s="18"/>
      <c r="B26" s="550" t="s">
        <v>238</v>
      </c>
      <c r="C26" s="551"/>
      <c r="D26" s="551"/>
      <c r="E26" s="551"/>
      <c r="F26" s="551"/>
      <c r="G26" s="552"/>
      <c r="H26" s="163" t="s">
        <v>56</v>
      </c>
      <c r="I26" s="163" t="s">
        <v>133</v>
      </c>
      <c r="J26" s="163" t="s">
        <v>90</v>
      </c>
      <c r="K26" s="163" t="s">
        <v>57</v>
      </c>
      <c r="L26" s="18"/>
    </row>
    <row r="27" spans="1:12" ht="18" customHeight="1" x14ac:dyDescent="0.2">
      <c r="A27" s="18"/>
      <c r="B27" s="626" t="s">
        <v>122</v>
      </c>
      <c r="C27" s="627"/>
      <c r="D27" s="627"/>
      <c r="E27" s="627"/>
      <c r="F27" s="627"/>
      <c r="G27" s="628"/>
      <c r="H27" s="2"/>
      <c r="I27" s="2"/>
      <c r="J27" s="2"/>
      <c r="K27" s="2"/>
      <c r="L27" s="18"/>
    </row>
    <row r="28" spans="1:12" ht="18" customHeight="1" x14ac:dyDescent="0.2">
      <c r="A28" s="18"/>
      <c r="B28" s="626" t="s">
        <v>123</v>
      </c>
      <c r="C28" s="627"/>
      <c r="D28" s="627"/>
      <c r="E28" s="627"/>
      <c r="F28" s="627"/>
      <c r="G28" s="628"/>
      <c r="H28" s="2"/>
      <c r="I28" s="2"/>
      <c r="J28" s="2"/>
      <c r="K28" s="2"/>
      <c r="L28" s="18"/>
    </row>
    <row r="29" spans="1:12" ht="43.5" customHeight="1" x14ac:dyDescent="0.2">
      <c r="A29" s="18"/>
      <c r="B29" s="520" t="s">
        <v>55</v>
      </c>
      <c r="C29" s="521"/>
      <c r="D29" s="521"/>
      <c r="E29" s="521"/>
      <c r="F29" s="521"/>
      <c r="G29" s="521"/>
      <c r="H29" s="521"/>
      <c r="I29" s="521"/>
      <c r="J29" s="521"/>
      <c r="K29" s="522"/>
      <c r="L29" s="18"/>
    </row>
    <row r="30" spans="1:12" ht="21.75" customHeight="1" x14ac:dyDescent="0.2">
      <c r="A30" s="18"/>
      <c r="B30" s="550" t="s">
        <v>238</v>
      </c>
      <c r="C30" s="551"/>
      <c r="D30" s="551"/>
      <c r="E30" s="551"/>
      <c r="F30" s="551"/>
      <c r="G30" s="552"/>
      <c r="H30" s="163" t="s">
        <v>56</v>
      </c>
      <c r="I30" s="163" t="s">
        <v>133</v>
      </c>
      <c r="J30" s="163" t="s">
        <v>90</v>
      </c>
      <c r="K30" s="163" t="s">
        <v>57</v>
      </c>
      <c r="L30" s="18"/>
    </row>
    <row r="31" spans="1:12" ht="18" customHeight="1" x14ac:dyDescent="0.2">
      <c r="A31" s="18"/>
      <c r="B31" s="626" t="s">
        <v>124</v>
      </c>
      <c r="C31" s="627"/>
      <c r="D31" s="627"/>
      <c r="E31" s="627"/>
      <c r="F31" s="627"/>
      <c r="G31" s="628"/>
      <c r="H31" s="2"/>
      <c r="I31" s="2"/>
      <c r="J31" s="2"/>
      <c r="K31" s="2"/>
      <c r="L31" s="18"/>
    </row>
    <row r="32" spans="1:12" ht="18" customHeight="1" x14ac:dyDescent="0.2">
      <c r="A32" s="18"/>
      <c r="B32" s="626" t="s">
        <v>125</v>
      </c>
      <c r="C32" s="627"/>
      <c r="D32" s="627"/>
      <c r="E32" s="627"/>
      <c r="F32" s="627"/>
      <c r="G32" s="628"/>
      <c r="H32" s="2"/>
      <c r="I32" s="2"/>
      <c r="J32" s="2"/>
      <c r="K32" s="2"/>
      <c r="L32" s="18"/>
    </row>
    <row r="33" spans="1:12" ht="18" customHeight="1" x14ac:dyDescent="0.2">
      <c r="A33" s="18"/>
      <c r="B33" s="626" t="s">
        <v>127</v>
      </c>
      <c r="C33" s="627"/>
      <c r="D33" s="627"/>
      <c r="E33" s="627"/>
      <c r="F33" s="627"/>
      <c r="G33" s="628"/>
      <c r="H33" s="2"/>
      <c r="I33" s="2"/>
      <c r="J33" s="2"/>
      <c r="K33" s="2"/>
      <c r="L33" s="18"/>
    </row>
    <row r="34" spans="1:12" x14ac:dyDescent="0.2">
      <c r="A34" s="18"/>
      <c r="B34" s="88" t="s">
        <v>44</v>
      </c>
      <c r="C34" s="160" t="str">
        <f>'tablas de calculo'!Q3</f>
        <v>Verifica la evaluación</v>
      </c>
      <c r="D34" s="18"/>
      <c r="E34" s="18"/>
      <c r="F34" s="18"/>
      <c r="G34" s="18"/>
      <c r="H34" s="18"/>
      <c r="I34" s="18"/>
      <c r="J34" s="18"/>
      <c r="K34" s="18"/>
      <c r="L34" s="18"/>
    </row>
    <row r="35" spans="1:12" x14ac:dyDescent="0.2">
      <c r="A35" s="18"/>
      <c r="B35" s="88" t="s">
        <v>1</v>
      </c>
      <c r="C35" s="160" t="str">
        <f>'tablas de calculo'!Q7</f>
        <v>Verifica la evaluación</v>
      </c>
      <c r="D35" s="18"/>
      <c r="E35" s="18"/>
      <c r="F35" s="18"/>
      <c r="G35" s="18"/>
      <c r="H35" s="18"/>
      <c r="I35" s="18"/>
      <c r="J35" s="18"/>
      <c r="K35" s="18"/>
      <c r="L35" s="18"/>
    </row>
    <row r="36" spans="1:12" x14ac:dyDescent="0.2">
      <c r="A36" s="18"/>
      <c r="B36" s="67" t="s">
        <v>2</v>
      </c>
      <c r="C36" s="160" t="str">
        <f>'tablas de calculo'!Q11</f>
        <v>Verifica la evaluación</v>
      </c>
      <c r="D36" s="18"/>
      <c r="E36" s="18"/>
      <c r="F36" s="18"/>
      <c r="G36" s="18"/>
      <c r="H36" s="18"/>
      <c r="I36" s="18"/>
      <c r="J36" s="18"/>
      <c r="K36" s="18"/>
      <c r="L36" s="18"/>
    </row>
    <row r="37" spans="1:12" x14ac:dyDescent="0.2">
      <c r="A37" s="18"/>
      <c r="B37" s="67" t="s">
        <v>4</v>
      </c>
      <c r="C37" s="160" t="str">
        <f>'tablas de calculo'!Q14</f>
        <v>Verifica la evaluación</v>
      </c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3.5" thickBot="1" x14ac:dyDescent="0.25">
      <c r="A38" s="18"/>
      <c r="B38" s="67" t="s">
        <v>3</v>
      </c>
      <c r="C38" s="161" t="str">
        <f>'tablas de calculo'!Q18</f>
        <v>Verifica la evaluación</v>
      </c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33.75" customHeight="1" x14ac:dyDescent="0.2">
      <c r="A39" s="18"/>
      <c r="B39" s="89" t="s">
        <v>6</v>
      </c>
      <c r="C39" s="162">
        <f>'tablas de calculo'!Q19</f>
        <v>0</v>
      </c>
      <c r="D39" s="18"/>
      <c r="E39" s="726">
        <f>VCCOGR!F47</f>
        <v>0</v>
      </c>
      <c r="F39" s="726"/>
      <c r="G39" s="18"/>
      <c r="H39" s="730"/>
      <c r="I39" s="731"/>
      <c r="J39" s="732"/>
      <c r="K39" s="18"/>
      <c r="L39" s="18"/>
    </row>
    <row r="40" spans="1:12" ht="30" customHeight="1" x14ac:dyDescent="0.2">
      <c r="A40" s="18"/>
      <c r="B40" s="90" t="s">
        <v>7</v>
      </c>
      <c r="C40" s="270" t="str">
        <f>'tablas de calculo'!Q20</f>
        <v>Aplique la Evaluación</v>
      </c>
      <c r="D40" s="274"/>
      <c r="E40" s="419" t="str">
        <f>VCCOGR!F48</f>
        <v>AÑO DE LA EVALUACIÓN</v>
      </c>
      <c r="F40" s="419"/>
      <c r="G40" s="31"/>
      <c r="H40" s="733"/>
      <c r="I40" s="734"/>
      <c r="J40" s="735"/>
      <c r="K40" s="31"/>
      <c r="L40" s="18"/>
    </row>
    <row r="41" spans="1:12" x14ac:dyDescent="0.2">
      <c r="A41" s="18"/>
      <c r="B41" s="18"/>
      <c r="C41" s="18"/>
      <c r="D41" s="18"/>
      <c r="E41" s="18"/>
      <c r="F41" s="18"/>
      <c r="G41" s="18"/>
      <c r="H41" s="421" t="s">
        <v>33</v>
      </c>
      <c r="I41" s="421"/>
      <c r="J41" s="421"/>
      <c r="K41" s="87"/>
      <c r="L41" s="18"/>
    </row>
    <row r="42" spans="1:12" ht="1.5" customHeight="1" x14ac:dyDescent="0.2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</row>
    <row r="43" spans="1:12" x14ac:dyDescent="0.2">
      <c r="A43" s="18"/>
      <c r="B43" s="737" t="s">
        <v>46</v>
      </c>
      <c r="C43" s="533"/>
      <c r="D43" s="533"/>
      <c r="E43" s="533"/>
      <c r="F43" s="533"/>
      <c r="G43" s="533"/>
      <c r="H43" s="533"/>
      <c r="I43" s="533"/>
      <c r="J43" s="533"/>
      <c r="K43" s="534"/>
      <c r="L43" s="18"/>
    </row>
    <row r="44" spans="1:12" ht="25.5" customHeight="1" x14ac:dyDescent="0.2">
      <c r="A44" s="18"/>
      <c r="B44" s="724"/>
      <c r="C44" s="725"/>
      <c r="D44" s="270" t="s">
        <v>108</v>
      </c>
      <c r="E44" s="736"/>
      <c r="F44" s="736"/>
      <c r="G44" s="736"/>
      <c r="H44" s="736"/>
      <c r="I44" s="736"/>
      <c r="J44" s="736"/>
      <c r="K44" s="725"/>
      <c r="L44" s="18"/>
    </row>
    <row r="45" spans="1:12" ht="25.5" customHeight="1" x14ac:dyDescent="0.2">
      <c r="A45" s="18"/>
      <c r="B45" s="724"/>
      <c r="C45" s="725"/>
      <c r="D45" s="270" t="s">
        <v>108</v>
      </c>
      <c r="E45" s="736"/>
      <c r="F45" s="736"/>
      <c r="G45" s="736"/>
      <c r="H45" s="736"/>
      <c r="I45" s="736"/>
      <c r="J45" s="736"/>
      <c r="K45" s="725"/>
      <c r="L45" s="18"/>
    </row>
    <row r="46" spans="1:12" ht="25.5" customHeight="1" x14ac:dyDescent="0.2">
      <c r="A46" s="18"/>
      <c r="B46" s="724"/>
      <c r="C46" s="725"/>
      <c r="D46" s="270" t="s">
        <v>108</v>
      </c>
      <c r="E46" s="736"/>
      <c r="F46" s="736"/>
      <c r="G46" s="736"/>
      <c r="H46" s="736"/>
      <c r="I46" s="736"/>
      <c r="J46" s="736"/>
      <c r="K46" s="725"/>
      <c r="L46" s="18"/>
    </row>
    <row r="47" spans="1:12" ht="25.5" customHeight="1" x14ac:dyDescent="0.2">
      <c r="A47" s="18"/>
      <c r="B47" s="724"/>
      <c r="C47" s="725"/>
      <c r="D47" s="270" t="s">
        <v>108</v>
      </c>
      <c r="E47" s="729"/>
      <c r="F47" s="727"/>
      <c r="G47" s="727"/>
      <c r="H47" s="727"/>
      <c r="I47" s="727"/>
      <c r="J47" s="727"/>
      <c r="K47" s="728"/>
      <c r="L47" s="18"/>
    </row>
    <row r="48" spans="1:12" ht="25.5" customHeight="1" x14ac:dyDescent="0.2">
      <c r="A48" s="18"/>
      <c r="B48" s="724"/>
      <c r="C48" s="725"/>
      <c r="D48" s="270" t="s">
        <v>108</v>
      </c>
      <c r="E48" s="727"/>
      <c r="F48" s="727"/>
      <c r="G48" s="727"/>
      <c r="H48" s="727"/>
      <c r="I48" s="727"/>
      <c r="J48" s="727"/>
      <c r="K48" s="728"/>
      <c r="L48" s="18"/>
    </row>
    <row r="49" spans="1:12" ht="25.5" customHeight="1" x14ac:dyDescent="0.2">
      <c r="A49" s="18"/>
      <c r="B49" s="724"/>
      <c r="C49" s="725"/>
      <c r="D49" s="270" t="s">
        <v>108</v>
      </c>
      <c r="E49" s="727"/>
      <c r="F49" s="727"/>
      <c r="G49" s="727"/>
      <c r="H49" s="727"/>
      <c r="I49" s="727"/>
      <c r="J49" s="727"/>
      <c r="K49" s="728"/>
      <c r="L49" s="18"/>
    </row>
    <row r="50" spans="1:12" ht="25.5" customHeight="1" x14ac:dyDescent="0.2">
      <c r="A50" s="18"/>
      <c r="B50" s="724"/>
      <c r="C50" s="725"/>
      <c r="D50" s="270" t="s">
        <v>108</v>
      </c>
      <c r="E50" s="727"/>
      <c r="F50" s="727"/>
      <c r="G50" s="727"/>
      <c r="H50" s="727"/>
      <c r="I50" s="727"/>
      <c r="J50" s="727"/>
      <c r="K50" s="728"/>
      <c r="L50" s="18"/>
    </row>
    <row r="51" spans="1:12" ht="9.9499999999999993" customHeight="1" x14ac:dyDescent="0.2">
      <c r="A51" s="18"/>
      <c r="B51" s="296"/>
      <c r="C51" s="296"/>
      <c r="D51" s="296"/>
      <c r="E51" s="296"/>
      <c r="F51" s="296"/>
      <c r="G51" s="296"/>
      <c r="H51" s="296"/>
      <c r="I51" s="296"/>
      <c r="J51" s="296"/>
      <c r="K51" s="296"/>
      <c r="L51" s="18"/>
    </row>
    <row r="52" spans="1:12" ht="23.25" hidden="1" customHeight="1" x14ac:dyDescent="0.2"/>
    <row r="53" spans="1:12" hidden="1" x14ac:dyDescent="0.2"/>
    <row r="54" spans="1:12" hidden="1" x14ac:dyDescent="0.2"/>
    <row r="55" spans="1:12" ht="13.5" hidden="1" customHeight="1" x14ac:dyDescent="0.2"/>
    <row r="56" spans="1:12" hidden="1" x14ac:dyDescent="0.2"/>
    <row r="57" spans="1:12" hidden="1" x14ac:dyDescent="0.2"/>
    <row r="58" spans="1:12" hidden="1" x14ac:dyDescent="0.2"/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</sheetData>
  <sheetProtection password="BD53" sheet="1" objects="1" scenarios="1"/>
  <customSheetViews>
    <customSheetView guid="{50494D46-58B3-4AC4-A527-419C8BBDFD54}" scale="85" showGridLines="0" fitToPage="1" printArea="1" hiddenRows="1" hiddenColumns="1" showRuler="0">
      <selection activeCell="H21" sqref="H21"/>
      <pageMargins left="0.18" right="0.16" top="0.18" bottom="0.17" header="0" footer="0"/>
      <printOptions horizontalCentered="1" verticalCentered="1"/>
      <pageSetup scale="54" orientation="portrait" r:id="rId1"/>
      <headerFooter alignWithMargins="0"/>
    </customSheetView>
  </customSheetViews>
  <mergeCells count="58">
    <mergeCell ref="B15:K15"/>
    <mergeCell ref="B25:K25"/>
    <mergeCell ref="B49:C49"/>
    <mergeCell ref="B50:C50"/>
    <mergeCell ref="E49:K49"/>
    <mergeCell ref="E50:K50"/>
    <mergeCell ref="E47:K47"/>
    <mergeCell ref="E48:K48"/>
    <mergeCell ref="B47:C47"/>
    <mergeCell ref="B48:C48"/>
    <mergeCell ref="H39:J40"/>
    <mergeCell ref="E44:K44"/>
    <mergeCell ref="E45:K45"/>
    <mergeCell ref="H41:J41"/>
    <mergeCell ref="E46:K46"/>
    <mergeCell ref="B43:K43"/>
    <mergeCell ref="B44:C44"/>
    <mergeCell ref="B45:C45"/>
    <mergeCell ref="B46:C46"/>
    <mergeCell ref="B33:G33"/>
    <mergeCell ref="B28:G28"/>
    <mergeCell ref="B31:G31"/>
    <mergeCell ref="B32:G32"/>
    <mergeCell ref="B30:G30"/>
    <mergeCell ref="B29:K29"/>
    <mergeCell ref="E39:F39"/>
    <mergeCell ref="E40:F40"/>
    <mergeCell ref="B9:K9"/>
    <mergeCell ref="B10:K10"/>
    <mergeCell ref="B27:G27"/>
    <mergeCell ref="B12:K12"/>
    <mergeCell ref="B22:G22"/>
    <mergeCell ref="B13:G13"/>
    <mergeCell ref="B16:G16"/>
    <mergeCell ref="B23:G23"/>
    <mergeCell ref="B24:G24"/>
    <mergeCell ref="B20:K20"/>
    <mergeCell ref="B19:G19"/>
    <mergeCell ref="B14:G14"/>
    <mergeCell ref="B18:G18"/>
    <mergeCell ref="B21:G21"/>
    <mergeCell ref="B26:G26"/>
    <mergeCell ref="B17:G17"/>
    <mergeCell ref="B1:K1"/>
    <mergeCell ref="B7:E7"/>
    <mergeCell ref="G7:K7"/>
    <mergeCell ref="B8:E8"/>
    <mergeCell ref="G8:K8"/>
    <mergeCell ref="B5:H5"/>
    <mergeCell ref="J5:K5"/>
    <mergeCell ref="B6:H6"/>
    <mergeCell ref="J6:K6"/>
    <mergeCell ref="B3:E3"/>
    <mergeCell ref="G3:H3"/>
    <mergeCell ref="J3:K3"/>
    <mergeCell ref="B4:E4"/>
    <mergeCell ref="G4:H4"/>
    <mergeCell ref="J4:K4"/>
  </mergeCells>
  <phoneticPr fontId="0" type="noConversion"/>
  <dataValidations xWindow="737" yWindow="286" count="2">
    <dataValidation type="list" errorStyle="information" allowBlank="1" showInputMessage="1" showErrorMessage="1" error="ANOTE EL NOMBRE" prompt="DESCRIBA Y ESPECÍFIQUE,EN SU CASO, EL TIPO DE ACCIÓN CORRECTIVA O DE MEJORA DEL DESEMPEÑO QUE CONSIDERE NECESARIO O ADECUADO._x000a_ESTAS ACCIONES PUEDEN INCLUIR:" sqref="B44:C50">
      <formula1>"APRENDIZAJE DE HABILIDADES O CONOCIMIENTOS ESPECIFICOS,ASESORIA PERSONALIZADA,FACULTAMIENTO,SEGUIMIENTO ESPECIAL,OTROS"</formula1>
    </dataValidation>
    <dataValidation type="custom" allowBlank="1" showInputMessage="1" showErrorMessage="1" error="Elije una sola opción en los parámetros de evaluación" sqref="H14:K14 H17:K19 H22:K24 H27:K28 H31:K33">
      <formula1>COUNTIF($H14:$K14,H14)=1</formula1>
    </dataValidation>
  </dataValidations>
  <printOptions horizontalCentered="1"/>
  <pageMargins left="0.23622047244094491" right="0.15748031496062992" top="0.39370078740157483" bottom="0.15748031496062992" header="0.23622047244094491" footer="0.15748031496062992"/>
  <pageSetup scale="54" orientation="portrait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L72"/>
  <sheetViews>
    <sheetView showGridLines="0" zoomScale="86" zoomScaleNormal="86" zoomScaleSheetLayoutView="75" workbookViewId="0">
      <selection activeCell="J6" sqref="J6:K6"/>
    </sheetView>
  </sheetViews>
  <sheetFormatPr baseColWidth="10" defaultColWidth="0" defaultRowHeight="12.75" zeroHeight="1" x14ac:dyDescent="0.2"/>
  <cols>
    <col min="1" max="1" width="1.7109375" customWidth="1"/>
    <col min="2" max="2" width="19.28515625" customWidth="1"/>
    <col min="3" max="3" width="22.7109375" customWidth="1"/>
    <col min="4" max="4" width="14" customWidth="1"/>
    <col min="5" max="5" width="18.7109375" customWidth="1"/>
    <col min="6" max="6" width="13.42578125" customWidth="1"/>
    <col min="7" max="7" width="13.7109375" customWidth="1"/>
    <col min="8" max="8" width="15.42578125" customWidth="1"/>
    <col min="9" max="9" width="13.28515625" customWidth="1"/>
    <col min="10" max="10" width="12.85546875" customWidth="1"/>
    <col min="11" max="11" width="16.5703125" customWidth="1"/>
    <col min="12" max="12" width="1.7109375" customWidth="1"/>
    <col min="13" max="16384" width="11.42578125" hidden="1"/>
  </cols>
  <sheetData>
    <row r="1" spans="1:12" ht="51" customHeight="1" x14ac:dyDescent="0.2">
      <c r="A1" s="18"/>
      <c r="B1" s="141" t="s">
        <v>225</v>
      </c>
      <c r="C1" s="142"/>
      <c r="D1" s="142"/>
      <c r="E1" s="142"/>
      <c r="F1" s="142"/>
      <c r="G1" s="142"/>
      <c r="H1" s="142"/>
      <c r="I1" s="142"/>
      <c r="J1" s="142"/>
      <c r="K1" s="143"/>
      <c r="L1" s="18"/>
    </row>
    <row r="2" spans="1:12" ht="3" customHeight="1" x14ac:dyDescent="0.2">
      <c r="A2" s="18"/>
      <c r="B2" s="144"/>
      <c r="C2" s="144"/>
      <c r="D2" s="144"/>
      <c r="E2" s="144"/>
      <c r="F2" s="144"/>
      <c r="G2" s="144"/>
      <c r="H2" s="144"/>
      <c r="I2" s="144"/>
      <c r="J2" s="144"/>
      <c r="K2" s="145"/>
      <c r="L2" s="18"/>
    </row>
    <row r="3" spans="1:12" ht="24" customHeight="1" x14ac:dyDescent="0.2">
      <c r="A3" s="18"/>
      <c r="B3" s="535">
        <f>ACT.EXT.!B3</f>
        <v>0</v>
      </c>
      <c r="C3" s="536"/>
      <c r="D3" s="536"/>
      <c r="E3" s="536"/>
      <c r="F3" s="146"/>
      <c r="G3" s="533">
        <f>ACT.EXT.!G3</f>
        <v>0</v>
      </c>
      <c r="H3" s="533"/>
      <c r="I3" s="113"/>
      <c r="J3" s="533">
        <f>ACT.EXT.!J3</f>
        <v>0</v>
      </c>
      <c r="K3" s="534"/>
      <c r="L3" s="18"/>
    </row>
    <row r="4" spans="1:12" ht="12.75" customHeight="1" x14ac:dyDescent="0.2">
      <c r="A4" s="18"/>
      <c r="B4" s="488" t="s">
        <v>136</v>
      </c>
      <c r="C4" s="489"/>
      <c r="D4" s="489"/>
      <c r="E4" s="489"/>
      <c r="F4" s="104"/>
      <c r="G4" s="584" t="s">
        <v>152</v>
      </c>
      <c r="H4" s="584"/>
      <c r="I4" s="104"/>
      <c r="J4" s="584" t="s">
        <v>153</v>
      </c>
      <c r="K4" s="741"/>
      <c r="L4" s="18"/>
    </row>
    <row r="5" spans="1:12" ht="24" customHeight="1" x14ac:dyDescent="0.2">
      <c r="A5" s="18"/>
      <c r="B5" s="451">
        <f>ACT.EXT.!B5</f>
        <v>0</v>
      </c>
      <c r="C5" s="452"/>
      <c r="D5" s="452"/>
      <c r="E5" s="452"/>
      <c r="F5" s="359"/>
      <c r="G5" s="452">
        <f>'vcai-AUTO'!E39</f>
        <v>0</v>
      </c>
      <c r="H5" s="452"/>
      <c r="I5" s="105"/>
      <c r="J5" s="461">
        <f>ACT.EXT.!J5</f>
        <v>0</v>
      </c>
      <c r="K5" s="462"/>
      <c r="L5" s="18"/>
    </row>
    <row r="6" spans="1:12" ht="14.25" customHeight="1" x14ac:dyDescent="0.2">
      <c r="A6" s="18"/>
      <c r="B6" s="583" t="str">
        <f>ACT.EXT.!B6</f>
        <v>NOMBRE DE LA DEPENDENCIA U ÓRGANO ADMINISTRATIVO DESCONCENTRADO</v>
      </c>
      <c r="C6" s="584"/>
      <c r="D6" s="584"/>
      <c r="E6" s="584"/>
      <c r="F6" s="361"/>
      <c r="G6" s="584" t="str">
        <f>'vcai-AUTO'!E40</f>
        <v>AÑO DE LA EVALUACIÓN</v>
      </c>
      <c r="H6" s="584"/>
      <c r="I6" s="104"/>
      <c r="J6" s="584" t="str">
        <f>ACT.EXT.!J6</f>
        <v>RUSP</v>
      </c>
      <c r="K6" s="741"/>
      <c r="L6" s="18"/>
    </row>
    <row r="7" spans="1:12" ht="24" customHeight="1" x14ac:dyDescent="0.2">
      <c r="A7" s="18"/>
      <c r="B7" s="451">
        <f>ACT.EXT.!B7</f>
        <v>0</v>
      </c>
      <c r="C7" s="452"/>
      <c r="D7" s="452"/>
      <c r="E7" s="452"/>
      <c r="F7" s="105"/>
      <c r="G7" s="452">
        <f>ACT.EXT.!G7</f>
        <v>0</v>
      </c>
      <c r="H7" s="452"/>
      <c r="I7" s="452"/>
      <c r="J7" s="452"/>
      <c r="K7" s="463"/>
      <c r="L7" s="18"/>
    </row>
    <row r="8" spans="1:12" ht="12.75" customHeight="1" x14ac:dyDescent="0.2">
      <c r="A8" s="18"/>
      <c r="B8" s="583" t="s">
        <v>39</v>
      </c>
      <c r="C8" s="584"/>
      <c r="D8" s="584"/>
      <c r="E8" s="584"/>
      <c r="F8" s="104"/>
      <c r="G8" s="584" t="str">
        <f>VCIFM!B11</f>
        <v>CLAVE Y NOMBRE DE LA UNIDAD ADMINISTRATIVA RESPONSABLE</v>
      </c>
      <c r="H8" s="584"/>
      <c r="I8" s="584"/>
      <c r="J8" s="584"/>
      <c r="K8" s="741"/>
      <c r="L8" s="18"/>
    </row>
    <row r="9" spans="1:12" ht="24" customHeight="1" x14ac:dyDescent="0.2">
      <c r="A9" s="18"/>
      <c r="B9" s="464">
        <f>ACT.EXT.!B9</f>
        <v>0</v>
      </c>
      <c r="C9" s="453"/>
      <c r="D9" s="453"/>
      <c r="E9" s="453"/>
      <c r="F9" s="453"/>
      <c r="G9" s="453"/>
      <c r="H9" s="453"/>
      <c r="I9" s="453"/>
      <c r="J9" s="453"/>
      <c r="K9" s="454"/>
      <c r="L9" s="18"/>
    </row>
    <row r="10" spans="1:12" ht="13.5" customHeight="1" x14ac:dyDescent="0.2">
      <c r="A10" s="18"/>
      <c r="B10" s="507" t="s">
        <v>141</v>
      </c>
      <c r="C10" s="508"/>
      <c r="D10" s="508"/>
      <c r="E10" s="508"/>
      <c r="F10" s="508"/>
      <c r="G10" s="508"/>
      <c r="H10" s="508"/>
      <c r="I10" s="508"/>
      <c r="J10" s="508"/>
      <c r="K10" s="509"/>
      <c r="L10" s="18"/>
    </row>
    <row r="11" spans="1:12" ht="2.4500000000000002" customHeight="1" x14ac:dyDescent="0.2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29.25" customHeight="1" x14ac:dyDescent="0.2">
      <c r="A12" s="18"/>
      <c r="B12" s="460" t="s">
        <v>68</v>
      </c>
      <c r="C12" s="460"/>
      <c r="D12" s="460"/>
      <c r="E12" s="460"/>
      <c r="F12" s="460"/>
      <c r="G12" s="460"/>
      <c r="H12" s="460"/>
      <c r="I12" s="460"/>
      <c r="J12" s="750" t="s">
        <v>168</v>
      </c>
      <c r="K12" s="427"/>
      <c r="L12" s="18"/>
    </row>
    <row r="13" spans="1:12" ht="33" customHeight="1" x14ac:dyDescent="0.2">
      <c r="A13" s="18"/>
      <c r="B13" s="472" t="s">
        <v>201</v>
      </c>
      <c r="C13" s="473"/>
      <c r="D13" s="473"/>
      <c r="E13" s="473"/>
      <c r="F13" s="473"/>
      <c r="G13" s="473"/>
      <c r="H13" s="473"/>
      <c r="I13" s="474"/>
      <c r="J13" s="745"/>
      <c r="K13" s="746"/>
      <c r="L13" s="18"/>
    </row>
    <row r="14" spans="1:12" ht="18.95" customHeight="1" x14ac:dyDescent="0.2">
      <c r="A14" s="18"/>
      <c r="B14" s="742" t="s">
        <v>169</v>
      </c>
      <c r="C14" s="743"/>
      <c r="D14" s="743"/>
      <c r="E14" s="743"/>
      <c r="F14" s="743"/>
      <c r="G14" s="743"/>
      <c r="H14" s="743"/>
      <c r="I14" s="744"/>
      <c r="J14" s="745"/>
      <c r="K14" s="746"/>
      <c r="L14" s="18"/>
    </row>
    <row r="15" spans="1:12" ht="33" customHeight="1" x14ac:dyDescent="0.2">
      <c r="A15" s="18"/>
      <c r="B15" s="742" t="s">
        <v>202</v>
      </c>
      <c r="C15" s="743"/>
      <c r="D15" s="743"/>
      <c r="E15" s="743"/>
      <c r="F15" s="743"/>
      <c r="G15" s="743"/>
      <c r="H15" s="743"/>
      <c r="I15" s="744"/>
      <c r="J15" s="745"/>
      <c r="K15" s="746"/>
      <c r="L15" s="18"/>
    </row>
    <row r="16" spans="1:12" ht="33" customHeight="1" x14ac:dyDescent="0.2">
      <c r="A16" s="18"/>
      <c r="B16" s="742" t="s">
        <v>170</v>
      </c>
      <c r="C16" s="743"/>
      <c r="D16" s="743"/>
      <c r="E16" s="743"/>
      <c r="F16" s="743"/>
      <c r="G16" s="743"/>
      <c r="H16" s="743"/>
      <c r="I16" s="744"/>
      <c r="J16" s="745"/>
      <c r="K16" s="746"/>
      <c r="L16" s="18"/>
    </row>
    <row r="17" spans="1:12" ht="18.95" customHeight="1" x14ac:dyDescent="0.2">
      <c r="A17" s="18"/>
      <c r="B17" s="742" t="s">
        <v>171</v>
      </c>
      <c r="C17" s="743"/>
      <c r="D17" s="743"/>
      <c r="E17" s="743"/>
      <c r="F17" s="743"/>
      <c r="G17" s="743"/>
      <c r="H17" s="743"/>
      <c r="I17" s="744"/>
      <c r="J17" s="745"/>
      <c r="K17" s="746"/>
      <c r="L17" s="18"/>
    </row>
    <row r="18" spans="1:12" ht="18.95" customHeight="1" x14ac:dyDescent="0.2">
      <c r="A18" s="18"/>
      <c r="B18" s="747" t="s">
        <v>172</v>
      </c>
      <c r="C18" s="747"/>
      <c r="D18" s="747"/>
      <c r="E18" s="747"/>
      <c r="F18" s="747"/>
      <c r="G18" s="747"/>
      <c r="H18" s="747"/>
      <c r="I18" s="747"/>
      <c r="J18" s="748"/>
      <c r="K18" s="749"/>
      <c r="L18" s="18"/>
    </row>
    <row r="19" spans="1:12" ht="18.95" customHeight="1" x14ac:dyDescent="0.2">
      <c r="A19" s="18"/>
      <c r="B19" s="747" t="s">
        <v>173</v>
      </c>
      <c r="C19" s="747"/>
      <c r="D19" s="747"/>
      <c r="E19" s="747"/>
      <c r="F19" s="747"/>
      <c r="G19" s="747"/>
      <c r="H19" s="747"/>
      <c r="I19" s="747"/>
      <c r="J19" s="748"/>
      <c r="K19" s="749"/>
      <c r="L19" s="18"/>
    </row>
    <row r="20" spans="1:12" ht="3" customHeight="1" x14ac:dyDescent="0.2">
      <c r="A20" s="18"/>
      <c r="B20" s="74"/>
      <c r="C20" s="31"/>
      <c r="D20" s="31"/>
      <c r="E20" s="31"/>
      <c r="F20" s="31"/>
      <c r="G20" s="31"/>
      <c r="H20" s="31"/>
      <c r="I20" s="31"/>
      <c r="J20" s="31"/>
      <c r="K20" s="74"/>
      <c r="L20" s="18"/>
    </row>
    <row r="21" spans="1:12" ht="29.1" customHeight="1" x14ac:dyDescent="0.2">
      <c r="A21" s="18"/>
      <c r="B21" s="501" t="s">
        <v>69</v>
      </c>
      <c r="C21" s="502"/>
      <c r="D21" s="502"/>
      <c r="E21" s="502"/>
      <c r="F21" s="502"/>
      <c r="G21" s="502"/>
      <c r="H21" s="502"/>
      <c r="I21" s="502"/>
      <c r="J21" s="502"/>
      <c r="K21" s="459"/>
      <c r="L21" s="18"/>
    </row>
    <row r="22" spans="1:12" ht="3" customHeight="1" x14ac:dyDescent="0.2">
      <c r="A22" s="18"/>
      <c r="B22" s="107"/>
      <c r="C22" s="106"/>
      <c r="D22" s="106"/>
      <c r="E22" s="106"/>
      <c r="F22" s="106"/>
      <c r="G22" s="106"/>
      <c r="H22" s="106"/>
      <c r="I22" s="106"/>
      <c r="J22" s="106"/>
      <c r="K22" s="107"/>
      <c r="L22" s="18"/>
    </row>
    <row r="23" spans="1:12" ht="26.25" customHeight="1" x14ac:dyDescent="0.2">
      <c r="A23" s="18"/>
      <c r="B23" s="751" t="s">
        <v>70</v>
      </c>
      <c r="C23" s="752"/>
      <c r="D23" s="752"/>
      <c r="E23" s="752"/>
      <c r="F23" s="752"/>
      <c r="G23" s="752"/>
      <c r="H23" s="758" t="s">
        <v>71</v>
      </c>
      <c r="I23" s="758"/>
      <c r="J23" s="758"/>
      <c r="K23" s="759" t="s">
        <v>72</v>
      </c>
      <c r="L23" s="18"/>
    </row>
    <row r="24" spans="1:12" ht="36.75" customHeight="1" x14ac:dyDescent="0.2">
      <c r="A24" s="18"/>
      <c r="B24" s="753"/>
      <c r="C24" s="754"/>
      <c r="D24" s="754"/>
      <c r="E24" s="754"/>
      <c r="F24" s="754"/>
      <c r="G24" s="754"/>
      <c r="H24" s="147" t="s">
        <v>63</v>
      </c>
      <c r="I24" s="147" t="s">
        <v>64</v>
      </c>
      <c r="J24" s="148" t="s">
        <v>217</v>
      </c>
      <c r="K24" s="760"/>
      <c r="L24" s="18"/>
    </row>
    <row r="25" spans="1:12" ht="24" customHeight="1" x14ac:dyDescent="0.2">
      <c r="A25" s="18"/>
      <c r="B25" s="503" t="s">
        <v>73</v>
      </c>
      <c r="C25" s="503"/>
      <c r="D25" s="503"/>
      <c r="E25" s="503"/>
      <c r="F25" s="503"/>
      <c r="G25" s="503"/>
      <c r="H25" s="275"/>
      <c r="I25" s="275"/>
      <c r="J25" s="275"/>
      <c r="K25" s="149" t="str">
        <f>'tablas de calculo'!AR1</f>
        <v xml:space="preserve">   </v>
      </c>
      <c r="L25" s="18"/>
    </row>
    <row r="26" spans="1:12" ht="24" customHeight="1" x14ac:dyDescent="0.2">
      <c r="A26" s="18"/>
      <c r="B26" s="503" t="s">
        <v>74</v>
      </c>
      <c r="C26" s="503"/>
      <c r="D26" s="503"/>
      <c r="E26" s="503"/>
      <c r="F26" s="503"/>
      <c r="G26" s="503"/>
      <c r="H26" s="275"/>
      <c r="I26" s="275"/>
      <c r="J26" s="275"/>
      <c r="K26" s="149" t="str">
        <f>'tablas de calculo'!AR2</f>
        <v xml:space="preserve">   </v>
      </c>
      <c r="L26" s="18"/>
    </row>
    <row r="27" spans="1:12" ht="24" customHeight="1" x14ac:dyDescent="0.2">
      <c r="A27" s="18"/>
      <c r="B27" s="503" t="s">
        <v>75</v>
      </c>
      <c r="C27" s="503"/>
      <c r="D27" s="503"/>
      <c r="E27" s="503"/>
      <c r="F27" s="503"/>
      <c r="G27" s="503"/>
      <c r="H27" s="275"/>
      <c r="I27" s="275"/>
      <c r="J27" s="275"/>
      <c r="K27" s="149" t="str">
        <f>'tablas de calculo'!AR3</f>
        <v xml:space="preserve">   </v>
      </c>
      <c r="L27" s="18"/>
    </row>
    <row r="28" spans="1:12" ht="24" customHeight="1" x14ac:dyDescent="0.2">
      <c r="A28" s="18"/>
      <c r="B28" s="503" t="s">
        <v>76</v>
      </c>
      <c r="C28" s="503"/>
      <c r="D28" s="503"/>
      <c r="E28" s="503"/>
      <c r="F28" s="503"/>
      <c r="G28" s="503"/>
      <c r="H28" s="275"/>
      <c r="I28" s="275"/>
      <c r="J28" s="275"/>
      <c r="K28" s="149" t="str">
        <f>'tablas de calculo'!AR4</f>
        <v xml:space="preserve">   </v>
      </c>
      <c r="L28" s="18"/>
    </row>
    <row r="29" spans="1:12" ht="27" customHeight="1" x14ac:dyDescent="0.2">
      <c r="A29" s="18"/>
      <c r="B29" s="503" t="s">
        <v>77</v>
      </c>
      <c r="C29" s="503"/>
      <c r="D29" s="503"/>
      <c r="E29" s="503"/>
      <c r="F29" s="503"/>
      <c r="G29" s="503"/>
      <c r="H29" s="275"/>
      <c r="I29" s="275"/>
      <c r="J29" s="275"/>
      <c r="K29" s="149" t="str">
        <f>'tablas de calculo'!AR5</f>
        <v xml:space="preserve">   </v>
      </c>
      <c r="L29" s="18"/>
    </row>
    <row r="30" spans="1:12" ht="24" customHeight="1" x14ac:dyDescent="0.2">
      <c r="A30" s="18"/>
      <c r="B30" s="503" t="s">
        <v>78</v>
      </c>
      <c r="C30" s="503"/>
      <c r="D30" s="503"/>
      <c r="E30" s="503"/>
      <c r="F30" s="503"/>
      <c r="G30" s="503"/>
      <c r="H30" s="275"/>
      <c r="I30" s="275"/>
      <c r="J30" s="275"/>
      <c r="K30" s="149" t="str">
        <f>'tablas de calculo'!AR6</f>
        <v xml:space="preserve">   </v>
      </c>
      <c r="L30" s="18"/>
    </row>
    <row r="31" spans="1:12" ht="24" customHeight="1" x14ac:dyDescent="0.2">
      <c r="A31" s="18"/>
      <c r="B31" s="503" t="s">
        <v>79</v>
      </c>
      <c r="C31" s="503"/>
      <c r="D31" s="503"/>
      <c r="E31" s="503"/>
      <c r="F31" s="503"/>
      <c r="G31" s="503"/>
      <c r="H31" s="275"/>
      <c r="I31" s="275"/>
      <c r="J31" s="275"/>
      <c r="K31" s="149" t="str">
        <f>'tablas de calculo'!AR7</f>
        <v xml:space="preserve">   </v>
      </c>
      <c r="L31" s="18"/>
    </row>
    <row r="32" spans="1:12" ht="24" customHeight="1" x14ac:dyDescent="0.2">
      <c r="A32" s="18"/>
      <c r="B32" s="503" t="s">
        <v>80</v>
      </c>
      <c r="C32" s="503"/>
      <c r="D32" s="503"/>
      <c r="E32" s="503"/>
      <c r="F32" s="503"/>
      <c r="G32" s="503"/>
      <c r="H32" s="275"/>
      <c r="I32" s="275"/>
      <c r="J32" s="275"/>
      <c r="K32" s="149" t="str">
        <f>'tablas de calculo'!AR8</f>
        <v xml:space="preserve">   </v>
      </c>
      <c r="L32" s="18"/>
    </row>
    <row r="33" spans="1:12" ht="24" customHeight="1" x14ac:dyDescent="0.2">
      <c r="A33" s="18"/>
      <c r="B33" s="503" t="s">
        <v>81</v>
      </c>
      <c r="C33" s="503"/>
      <c r="D33" s="503"/>
      <c r="E33" s="503"/>
      <c r="F33" s="503"/>
      <c r="G33" s="503"/>
      <c r="H33" s="275"/>
      <c r="I33" s="275"/>
      <c r="J33" s="275"/>
      <c r="K33" s="149" t="str">
        <f>'tablas de calculo'!AR9</f>
        <v xml:space="preserve">   </v>
      </c>
      <c r="L33" s="18"/>
    </row>
    <row r="34" spans="1:12" ht="24" customHeight="1" x14ac:dyDescent="0.2">
      <c r="A34" s="18"/>
      <c r="B34" s="503" t="s">
        <v>82</v>
      </c>
      <c r="C34" s="503"/>
      <c r="D34" s="503"/>
      <c r="E34" s="503"/>
      <c r="F34" s="503"/>
      <c r="G34" s="503"/>
      <c r="H34" s="275"/>
      <c r="I34" s="275"/>
      <c r="J34" s="275"/>
      <c r="K34" s="149" t="str">
        <f>'tablas de calculo'!AR10</f>
        <v xml:space="preserve">   </v>
      </c>
      <c r="L34" s="18"/>
    </row>
    <row r="35" spans="1:12" ht="24" customHeight="1" x14ac:dyDescent="0.2">
      <c r="A35" s="18"/>
      <c r="B35" s="503" t="s">
        <v>83</v>
      </c>
      <c r="C35" s="503"/>
      <c r="D35" s="503"/>
      <c r="E35" s="503"/>
      <c r="F35" s="503"/>
      <c r="G35" s="503"/>
      <c r="H35" s="275"/>
      <c r="I35" s="275"/>
      <c r="J35" s="275"/>
      <c r="K35" s="149" t="str">
        <f>'tablas de calculo'!AR11</f>
        <v xml:space="preserve">   </v>
      </c>
      <c r="L35" s="18"/>
    </row>
    <row r="36" spans="1:12" ht="24" customHeight="1" x14ac:dyDescent="0.2">
      <c r="A36" s="18"/>
      <c r="B36" s="503" t="s">
        <v>84</v>
      </c>
      <c r="C36" s="503"/>
      <c r="D36" s="503"/>
      <c r="E36" s="503"/>
      <c r="F36" s="503"/>
      <c r="G36" s="503"/>
      <c r="H36" s="275"/>
      <c r="I36" s="275"/>
      <c r="J36" s="275"/>
      <c r="K36" s="149" t="str">
        <f>'tablas de calculo'!AR12</f>
        <v xml:space="preserve">   </v>
      </c>
      <c r="L36" s="18"/>
    </row>
    <row r="37" spans="1:12" ht="24" customHeight="1" x14ac:dyDescent="0.2">
      <c r="A37" s="18"/>
      <c r="B37" s="503" t="s">
        <v>85</v>
      </c>
      <c r="C37" s="503"/>
      <c r="D37" s="503"/>
      <c r="E37" s="503"/>
      <c r="F37" s="503"/>
      <c r="G37" s="503"/>
      <c r="H37" s="275"/>
      <c r="I37" s="275"/>
      <c r="J37" s="275"/>
      <c r="K37" s="149" t="str">
        <f>'tablas de calculo'!AR13</f>
        <v xml:space="preserve">   </v>
      </c>
      <c r="L37" s="18"/>
    </row>
    <row r="38" spans="1:12" ht="46.5" customHeight="1" x14ac:dyDescent="0.2">
      <c r="A38" s="18"/>
      <c r="B38" s="150"/>
      <c r="C38" s="151"/>
      <c r="D38" s="152"/>
      <c r="E38" s="152"/>
      <c r="F38" s="499" t="s">
        <v>86</v>
      </c>
      <c r="G38" s="499"/>
      <c r="H38" s="499"/>
      <c r="I38" s="499"/>
      <c r="J38" s="500"/>
      <c r="K38" s="149" t="str">
        <f>'tablas de calculo'!AS14</f>
        <v>Verifica el 1° requisito</v>
      </c>
      <c r="L38" s="18"/>
    </row>
    <row r="39" spans="1:12" ht="3" customHeight="1" x14ac:dyDescent="0.2">
      <c r="A39" s="18"/>
      <c r="B39" s="34"/>
      <c r="C39" s="31"/>
      <c r="D39" s="31"/>
      <c r="E39" s="31"/>
      <c r="F39" s="31"/>
      <c r="G39" s="31"/>
      <c r="H39" s="31"/>
      <c r="I39" s="31"/>
      <c r="J39" s="31"/>
      <c r="K39" s="34"/>
      <c r="L39" s="18"/>
    </row>
    <row r="40" spans="1:12" ht="29.25" customHeight="1" x14ac:dyDescent="0.2">
      <c r="A40" s="18"/>
      <c r="B40" s="153" t="s">
        <v>204</v>
      </c>
      <c r="C40" s="154"/>
      <c r="D40" s="154"/>
      <c r="E40" s="154"/>
      <c r="F40" s="155"/>
      <c r="G40" s="142" t="s">
        <v>226</v>
      </c>
      <c r="H40" s="154"/>
      <c r="I40" s="154"/>
      <c r="J40" s="154"/>
      <c r="K40" s="155"/>
      <c r="L40" s="18"/>
    </row>
    <row r="41" spans="1:12" ht="42" customHeight="1" x14ac:dyDescent="0.2">
      <c r="A41" s="18"/>
      <c r="B41" s="451">
        <f>ACT.EXT.!B29</f>
        <v>0</v>
      </c>
      <c r="C41" s="452"/>
      <c r="D41" s="452"/>
      <c r="E41" s="452"/>
      <c r="F41" s="463"/>
      <c r="G41" s="504"/>
      <c r="H41" s="505"/>
      <c r="I41" s="505"/>
      <c r="J41" s="505"/>
      <c r="K41" s="506"/>
      <c r="L41" s="18"/>
    </row>
    <row r="42" spans="1:12" x14ac:dyDescent="0.2">
      <c r="A42" s="18"/>
      <c r="B42" s="583" t="s">
        <v>154</v>
      </c>
      <c r="C42" s="584"/>
      <c r="D42" s="584"/>
      <c r="E42" s="584"/>
      <c r="F42" s="741"/>
      <c r="G42" s="583" t="s">
        <v>154</v>
      </c>
      <c r="H42" s="584"/>
      <c r="I42" s="584"/>
      <c r="J42" s="584"/>
      <c r="K42" s="741"/>
      <c r="L42" s="18"/>
    </row>
    <row r="43" spans="1:12" ht="42" customHeight="1" x14ac:dyDescent="0.2">
      <c r="A43" s="18"/>
      <c r="B43" s="451">
        <f>ACT.EXT.!B31</f>
        <v>0</v>
      </c>
      <c r="C43" s="452"/>
      <c r="D43" s="452"/>
      <c r="E43" s="452"/>
      <c r="F43" s="463"/>
      <c r="G43" s="504"/>
      <c r="H43" s="505"/>
      <c r="I43" s="505"/>
      <c r="J43" s="505"/>
      <c r="K43" s="506"/>
      <c r="L43" s="18"/>
    </row>
    <row r="44" spans="1:12" x14ac:dyDescent="0.2">
      <c r="A44" s="18"/>
      <c r="B44" s="583" t="s">
        <v>155</v>
      </c>
      <c r="C44" s="584"/>
      <c r="D44" s="584"/>
      <c r="E44" s="584"/>
      <c r="F44" s="741"/>
      <c r="G44" s="583" t="s">
        <v>155</v>
      </c>
      <c r="H44" s="584"/>
      <c r="I44" s="584"/>
      <c r="J44" s="584"/>
      <c r="K44" s="741"/>
      <c r="L44" s="18"/>
    </row>
    <row r="45" spans="1:12" ht="42.75" customHeight="1" x14ac:dyDescent="0.2">
      <c r="A45" s="18"/>
      <c r="B45" s="755"/>
      <c r="C45" s="756"/>
      <c r="D45" s="756"/>
      <c r="E45" s="756"/>
      <c r="F45" s="757"/>
      <c r="G45" s="504"/>
      <c r="H45" s="505"/>
      <c r="I45" s="505"/>
      <c r="J45" s="505"/>
      <c r="K45" s="506"/>
      <c r="L45" s="18"/>
    </row>
    <row r="46" spans="1:12" ht="12.75" customHeight="1" x14ac:dyDescent="0.2">
      <c r="A46" s="18"/>
      <c r="B46" s="507" t="s">
        <v>156</v>
      </c>
      <c r="C46" s="508"/>
      <c r="D46" s="508"/>
      <c r="E46" s="508"/>
      <c r="F46" s="509"/>
      <c r="G46" s="507" t="s">
        <v>156</v>
      </c>
      <c r="H46" s="508"/>
      <c r="I46" s="508"/>
      <c r="J46" s="508"/>
      <c r="K46" s="509"/>
      <c r="L46" s="18"/>
    </row>
    <row r="47" spans="1:12" ht="3" customHeight="1" x14ac:dyDescent="0.2">
      <c r="A47" s="18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18"/>
    </row>
    <row r="48" spans="1:12" ht="15" x14ac:dyDescent="0.25">
      <c r="A48" s="18"/>
      <c r="B48" s="156" t="s">
        <v>131</v>
      </c>
      <c r="C48" s="157"/>
      <c r="D48" s="157"/>
      <c r="E48" s="157"/>
      <c r="F48" s="157"/>
      <c r="G48" s="158"/>
      <c r="H48" s="158"/>
      <c r="I48" s="158"/>
      <c r="J48" s="158"/>
      <c r="K48" s="159"/>
      <c r="L48" s="18"/>
    </row>
    <row r="49" spans="1:12" ht="25.5" customHeight="1" x14ac:dyDescent="0.2">
      <c r="A49" s="18"/>
      <c r="B49" s="738"/>
      <c r="C49" s="739"/>
      <c r="D49" s="739"/>
      <c r="E49" s="739"/>
      <c r="F49" s="739"/>
      <c r="G49" s="739"/>
      <c r="H49" s="739"/>
      <c r="I49" s="739"/>
      <c r="J49" s="739"/>
      <c r="K49" s="740"/>
      <c r="L49" s="18"/>
    </row>
    <row r="50" spans="1:12" ht="25.5" customHeight="1" x14ac:dyDescent="0.2">
      <c r="A50" s="18"/>
      <c r="B50" s="738"/>
      <c r="C50" s="739"/>
      <c r="D50" s="739"/>
      <c r="E50" s="739"/>
      <c r="F50" s="739"/>
      <c r="G50" s="739"/>
      <c r="H50" s="739"/>
      <c r="I50" s="739"/>
      <c r="J50" s="739"/>
      <c r="K50" s="740"/>
      <c r="L50" s="18"/>
    </row>
    <row r="51" spans="1:12" ht="25.5" customHeight="1" x14ac:dyDescent="0.2">
      <c r="A51" s="18"/>
      <c r="B51" s="738"/>
      <c r="C51" s="739"/>
      <c r="D51" s="739"/>
      <c r="E51" s="739"/>
      <c r="F51" s="739"/>
      <c r="G51" s="739"/>
      <c r="H51" s="739"/>
      <c r="I51" s="739"/>
      <c r="J51" s="739"/>
      <c r="K51" s="740"/>
      <c r="L51" s="18"/>
    </row>
    <row r="52" spans="1:12" ht="25.5" customHeight="1" x14ac:dyDescent="0.2">
      <c r="A52" s="18"/>
      <c r="B52" s="738"/>
      <c r="C52" s="739"/>
      <c r="D52" s="739"/>
      <c r="E52" s="739"/>
      <c r="F52" s="739"/>
      <c r="G52" s="739"/>
      <c r="H52" s="739"/>
      <c r="I52" s="739"/>
      <c r="J52" s="739"/>
      <c r="K52" s="740"/>
      <c r="L52" s="18"/>
    </row>
    <row r="53" spans="1:12" ht="25.5" customHeight="1" x14ac:dyDescent="0.2">
      <c r="A53" s="18"/>
      <c r="B53" s="738"/>
      <c r="C53" s="739"/>
      <c r="D53" s="739"/>
      <c r="E53" s="739"/>
      <c r="F53" s="739"/>
      <c r="G53" s="739"/>
      <c r="H53" s="739"/>
      <c r="I53" s="739"/>
      <c r="J53" s="739"/>
      <c r="K53" s="740"/>
      <c r="L53" s="18"/>
    </row>
    <row r="54" spans="1:12" ht="25.5" customHeight="1" x14ac:dyDescent="0.2">
      <c r="A54" s="18"/>
      <c r="B54" s="738"/>
      <c r="C54" s="739"/>
      <c r="D54" s="739"/>
      <c r="E54" s="739"/>
      <c r="F54" s="739"/>
      <c r="G54" s="739"/>
      <c r="H54" s="739"/>
      <c r="I54" s="739"/>
      <c r="J54" s="739"/>
      <c r="K54" s="740"/>
      <c r="L54" s="18"/>
    </row>
    <row r="55" spans="1:12" ht="25.5" customHeight="1" x14ac:dyDescent="0.2">
      <c r="A55" s="18"/>
      <c r="B55" s="738"/>
      <c r="C55" s="739"/>
      <c r="D55" s="739"/>
      <c r="E55" s="739"/>
      <c r="F55" s="739"/>
      <c r="G55" s="739"/>
      <c r="H55" s="739"/>
      <c r="I55" s="739"/>
      <c r="J55" s="739"/>
      <c r="K55" s="740"/>
      <c r="L55" s="18"/>
    </row>
    <row r="56" spans="1:12" ht="25.5" customHeight="1" x14ac:dyDescent="0.2">
      <c r="A56" s="18"/>
      <c r="B56" s="738"/>
      <c r="C56" s="739"/>
      <c r="D56" s="739"/>
      <c r="E56" s="739"/>
      <c r="F56" s="739"/>
      <c r="G56" s="739"/>
      <c r="H56" s="739"/>
      <c r="I56" s="739"/>
      <c r="J56" s="739"/>
      <c r="K56" s="740"/>
      <c r="L56" s="18"/>
    </row>
    <row r="57" spans="1:12" ht="15.75" customHeight="1" x14ac:dyDescent="0.2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2" hidden="1" x14ac:dyDescent="0.2"/>
    <row r="59" spans="1:12" hidden="1" x14ac:dyDescent="0.2"/>
    <row r="60" spans="1:12" hidden="1" x14ac:dyDescent="0.2"/>
    <row r="61" spans="1:12" hidden="1" x14ac:dyDescent="0.2"/>
    <row r="62" spans="1:12" hidden="1" x14ac:dyDescent="0.2"/>
    <row r="63" spans="1:12" hidden="1" x14ac:dyDescent="0.2"/>
    <row r="64" spans="1:1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</sheetData>
  <sheetProtection password="BD53" sheet="1" objects="1" scenarios="1"/>
  <customSheetViews>
    <customSheetView guid="{50494D46-58B3-4AC4-A527-419C8BBDFD54}" scale="85" showPageBreaks="1" showGridLines="0" fitToPage="1" printArea="1" hiddenRows="1" hiddenColumns="1" showRuler="0" topLeftCell="A37">
      <selection activeCell="J15" sqref="J15:K15"/>
      <pageMargins left="0.19685039370078741" right="0.19685039370078741" top="0.4" bottom="0.19685039370078741" header="0" footer="0"/>
      <printOptions horizontalCentered="1"/>
      <pageSetup scale="61" orientation="portrait" r:id="rId1"/>
      <headerFooter alignWithMargins="0"/>
    </customSheetView>
  </customSheetViews>
  <mergeCells count="72">
    <mergeCell ref="J14:K14"/>
    <mergeCell ref="B21:K21"/>
    <mergeCell ref="K23:K24"/>
    <mergeCell ref="B26:G26"/>
    <mergeCell ref="B27:G27"/>
    <mergeCell ref="B51:K51"/>
    <mergeCell ref="B52:K52"/>
    <mergeCell ref="H23:J23"/>
    <mergeCell ref="B28:G28"/>
    <mergeCell ref="B29:G29"/>
    <mergeCell ref="B34:G34"/>
    <mergeCell ref="G44:K44"/>
    <mergeCell ref="G46:K46"/>
    <mergeCell ref="B45:F45"/>
    <mergeCell ref="B41:F41"/>
    <mergeCell ref="B42:F42"/>
    <mergeCell ref="B35:G35"/>
    <mergeCell ref="B36:G36"/>
    <mergeCell ref="J5:K5"/>
    <mergeCell ref="B56:K56"/>
    <mergeCell ref="B12:I12"/>
    <mergeCell ref="B16:I16"/>
    <mergeCell ref="J12:K12"/>
    <mergeCell ref="J16:K16"/>
    <mergeCell ref="B13:I13"/>
    <mergeCell ref="J13:K13"/>
    <mergeCell ref="B14:I14"/>
    <mergeCell ref="B54:K54"/>
    <mergeCell ref="B49:K49"/>
    <mergeCell ref="G45:K45"/>
    <mergeCell ref="B32:G32"/>
    <mergeCell ref="B33:G33"/>
    <mergeCell ref="B55:K55"/>
    <mergeCell ref="B25:G25"/>
    <mergeCell ref="B3:E3"/>
    <mergeCell ref="G3:H3"/>
    <mergeCell ref="J3:K3"/>
    <mergeCell ref="B4:E4"/>
    <mergeCell ref="G4:H4"/>
    <mergeCell ref="J4:K4"/>
    <mergeCell ref="B31:G31"/>
    <mergeCell ref="B15:I15"/>
    <mergeCell ref="J15:K15"/>
    <mergeCell ref="B19:I19"/>
    <mergeCell ref="J19:K19"/>
    <mergeCell ref="B17:I17"/>
    <mergeCell ref="J17:K17"/>
    <mergeCell ref="B23:G24"/>
    <mergeCell ref="B30:G30"/>
    <mergeCell ref="B18:I18"/>
    <mergeCell ref="J18:K18"/>
    <mergeCell ref="B50:K50"/>
    <mergeCell ref="F38:J38"/>
    <mergeCell ref="B43:F43"/>
    <mergeCell ref="G41:K41"/>
    <mergeCell ref="G42:K42"/>
    <mergeCell ref="B5:E5"/>
    <mergeCell ref="B6:E6"/>
    <mergeCell ref="G5:H5"/>
    <mergeCell ref="G6:H6"/>
    <mergeCell ref="B53:K53"/>
    <mergeCell ref="B8:E8"/>
    <mergeCell ref="G8:K8"/>
    <mergeCell ref="B44:F44"/>
    <mergeCell ref="B46:F46"/>
    <mergeCell ref="B9:K9"/>
    <mergeCell ref="B10:K10"/>
    <mergeCell ref="G43:K43"/>
    <mergeCell ref="J6:K6"/>
    <mergeCell ref="B7:E7"/>
    <mergeCell ref="G7:K7"/>
    <mergeCell ref="B37:G37"/>
  </mergeCells>
  <phoneticPr fontId="16" type="noConversion"/>
  <dataValidations count="14">
    <dataValidation allowBlank="1" showInputMessage="1" showErrorMessage="1" prompt="Anote una &quot;X&quot; en cada requisito." sqref="L13"/>
    <dataValidation type="custom" allowBlank="1" showInputMessage="1" showErrorMessage="1" error="Elije una sola opción, en la calificación" sqref="H25:J25">
      <formula1>COUNTIF($H$25:$J$25,H25)=1</formula1>
    </dataValidation>
    <dataValidation type="custom" allowBlank="1" showInputMessage="1" showErrorMessage="1" error="Elije una sola opción, en la calificación" sqref="H26:J26">
      <formula1>COUNTIF($H$26:$J$26,H26)=1</formula1>
    </dataValidation>
    <dataValidation type="custom" allowBlank="1" showInputMessage="1" showErrorMessage="1" error="Elije una sola opción, en la calificación" sqref="H27:J27">
      <formula1>COUNTIF($H$27:$J$27,H27)=1</formula1>
    </dataValidation>
    <dataValidation type="custom" allowBlank="1" showInputMessage="1" showErrorMessage="1" error="Elije una sola opción, en la calificación" sqref="H28:J28">
      <formula1>COUNTIF($H$28:$J$28,H28)=1</formula1>
    </dataValidation>
    <dataValidation type="custom" allowBlank="1" showInputMessage="1" showErrorMessage="1" error="Elije una sola opción, en la calificación" sqref="H29:J29">
      <formula1>COUNTIF($H$29:$J$29,H29)=1</formula1>
    </dataValidation>
    <dataValidation type="custom" allowBlank="1" showInputMessage="1" showErrorMessage="1" error="Elije una sola opción, en la calificación" sqref="H30:J30">
      <formula1>COUNTIF($H$30:$J$30,H30)=1</formula1>
    </dataValidation>
    <dataValidation type="custom" allowBlank="1" showInputMessage="1" showErrorMessage="1" error="Elije una sola opción, en la calificación" sqref="H31:J31">
      <formula1>COUNTIF($H$31:$J$31,H31)=1</formula1>
    </dataValidation>
    <dataValidation type="custom" allowBlank="1" showInputMessage="1" showErrorMessage="1" error="Elije una sola opción, en la calificación" sqref="H32:J32">
      <formula1>COUNTIF($H$32:$J$32,H32)=1</formula1>
    </dataValidation>
    <dataValidation type="custom" allowBlank="1" showInputMessage="1" showErrorMessage="1" error="Elije una sola opción, en la calificación" sqref="H33:J33">
      <formula1>COUNTIF($H$33:$J$33,H33)=1</formula1>
    </dataValidation>
    <dataValidation type="custom" allowBlank="1" showInputMessage="1" showErrorMessage="1" error="Elije una sola opción, en la calificación" sqref="H34:J34">
      <formula1>COUNTIF($H$34:$J$34,H34)=1</formula1>
    </dataValidation>
    <dataValidation type="custom" allowBlank="1" showInputMessage="1" showErrorMessage="1" error="Elije una sola opción, en la calificación" sqref="H35:J35">
      <formula1>COUNTIF($H$35:$J$35,H35)=1</formula1>
    </dataValidation>
    <dataValidation type="custom" allowBlank="1" showInputMessage="1" showErrorMessage="1" error="Elije una sola opción, en la calificación" sqref="H36:J36">
      <formula1>COUNTIF($H$36:$J$36,H36)=1</formula1>
    </dataValidation>
    <dataValidation type="custom" allowBlank="1" showInputMessage="1" showErrorMessage="1" error="Elije una sola opción, en la calificación" sqref="H37:J37">
      <formula1>COUNTIF($H$37:$J$37,H37)=1</formula1>
    </dataValidation>
  </dataValidations>
  <printOptions horizontalCentered="1"/>
  <pageMargins left="0.15748031496062992" right="0.19685039370078741" top="0.39370078740157483" bottom="0.35433070866141736" header="0" footer="0"/>
  <pageSetup scale="5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76</vt:i4>
      </vt:variant>
    </vt:vector>
  </HeadingPairs>
  <TitlesOfParts>
    <vt:vector size="86" baseType="lpstr">
      <vt:lpstr>VCIFM</vt:lpstr>
      <vt:lpstr>ACT.EXT.</vt:lpstr>
      <vt:lpstr>vcai-SUPERIOR</vt:lpstr>
      <vt:lpstr>tablas de calculo</vt:lpstr>
      <vt:lpstr>CAPACITACION</vt:lpstr>
      <vt:lpstr>vcai-3° EVALUADOR</vt:lpstr>
      <vt:lpstr>VCCOGR</vt:lpstr>
      <vt:lpstr>vcai-AUTO</vt:lpstr>
      <vt:lpstr>APOR.DEST.</vt:lpstr>
      <vt:lpstr>Resumen personal</vt:lpstr>
      <vt:lpstr>actexten1</vt:lpstr>
      <vt:lpstr>actexten2</vt:lpstr>
      <vt:lpstr>actexten3</vt:lpstr>
      <vt:lpstr>aportdesen1</vt:lpstr>
      <vt:lpstr>aportdesen10</vt:lpstr>
      <vt:lpstr>aportdesen11</vt:lpstr>
      <vt:lpstr>aportdesen12</vt:lpstr>
      <vt:lpstr>aportdesen13</vt:lpstr>
      <vt:lpstr>aportdesen2</vt:lpstr>
      <vt:lpstr>aportdesen3</vt:lpstr>
      <vt:lpstr>aportdesen4</vt:lpstr>
      <vt:lpstr>aportdesen5</vt:lpstr>
      <vt:lpstr>aportdesen6</vt:lpstr>
      <vt:lpstr>aportdesen7</vt:lpstr>
      <vt:lpstr>aportdesen8</vt:lpstr>
      <vt:lpstr>aportdesen9</vt:lpstr>
      <vt:lpstr>ACT.EXT.!Área_de_impresión</vt:lpstr>
      <vt:lpstr>APOR.DEST.!Área_de_impresión</vt:lpstr>
      <vt:lpstr>CAPACITACION!Área_de_impresión</vt:lpstr>
      <vt:lpstr>'Resumen personal'!Área_de_impresión</vt:lpstr>
      <vt:lpstr>'tablas de calculo'!Área_de_impresión</vt:lpstr>
      <vt:lpstr>'vcai-3° EVALUADOR'!Área_de_impresión</vt:lpstr>
      <vt:lpstr>'vcai-AUTO'!Área_de_impresión</vt:lpstr>
      <vt:lpstr>'vcai-SUPERIOR'!Área_de_impresión</vt:lpstr>
      <vt:lpstr>VCCOGR!Área_de_impresión</vt:lpstr>
      <vt:lpstr>VCIFM!Área_de_impresión</vt:lpstr>
      <vt:lpstr>eapautoen1</vt:lpstr>
      <vt:lpstr>eapautoen10</vt:lpstr>
      <vt:lpstr>eapautoen11</vt:lpstr>
      <vt:lpstr>eapautoen12</vt:lpstr>
      <vt:lpstr>eapautoen2</vt:lpstr>
      <vt:lpstr>eapautoen3</vt:lpstr>
      <vt:lpstr>eapautoen4</vt:lpstr>
      <vt:lpstr>eapautoen5</vt:lpstr>
      <vt:lpstr>eapautoen6</vt:lpstr>
      <vt:lpstr>eapautoen7</vt:lpstr>
      <vt:lpstr>eapautoen8</vt:lpstr>
      <vt:lpstr>eapautoen9</vt:lpstr>
      <vt:lpstr>eapjefeen1</vt:lpstr>
      <vt:lpstr>eapjefeen10</vt:lpstr>
      <vt:lpstr>eapjefeen11</vt:lpstr>
      <vt:lpstr>eapjefeen12</vt:lpstr>
      <vt:lpstr>eapjefeen2</vt:lpstr>
      <vt:lpstr>eapjefeen3</vt:lpstr>
      <vt:lpstr>eapjefeen4</vt:lpstr>
      <vt:lpstr>eapjefeen5</vt:lpstr>
      <vt:lpstr>eapjefeen6</vt:lpstr>
      <vt:lpstr>eapjefeen7</vt:lpstr>
      <vt:lpstr>eapjefeen8</vt:lpstr>
      <vt:lpstr>eapjefeen9</vt:lpstr>
      <vt:lpstr>eapsupdesaen1</vt:lpstr>
      <vt:lpstr>eapsupdesaen2</vt:lpstr>
      <vt:lpstr>eapsupdesaen3</vt:lpstr>
      <vt:lpstr>eapsupdesaen4</vt:lpstr>
      <vt:lpstr>eapsupen1</vt:lpstr>
      <vt:lpstr>eapsupen10</vt:lpstr>
      <vt:lpstr>eapsupen11</vt:lpstr>
      <vt:lpstr>eapsupen12</vt:lpstr>
      <vt:lpstr>eapsupen2</vt:lpstr>
      <vt:lpstr>eapsupen3</vt:lpstr>
      <vt:lpstr>eapsupen4</vt:lpstr>
      <vt:lpstr>eapsupen5</vt:lpstr>
      <vt:lpstr>eapsupen6</vt:lpstr>
      <vt:lpstr>eapsupen7</vt:lpstr>
      <vt:lpstr>eapsupen8</vt:lpstr>
      <vt:lpstr>eapsupen9</vt:lpstr>
      <vt:lpstr>metascolecen1</vt:lpstr>
      <vt:lpstr>metascolecen2</vt:lpstr>
      <vt:lpstr>metascolecen3</vt:lpstr>
      <vt:lpstr>metascolecen4</vt:lpstr>
      <vt:lpstr>metascolecen5</vt:lpstr>
      <vt:lpstr>metasindivi1</vt:lpstr>
      <vt:lpstr>metasindivi2</vt:lpstr>
      <vt:lpstr>metasindivi3</vt:lpstr>
      <vt:lpstr>metasindivi4</vt:lpstr>
      <vt:lpstr>metasindivi5</vt:lpstr>
    </vt:vector>
  </TitlesOfParts>
  <Company>Secretaria de la Funcion Publica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ecaballe</dc:creator>
  <cp:lastModifiedBy>Administrador</cp:lastModifiedBy>
  <cp:lastPrinted>2019-01-15T17:41:04Z</cp:lastPrinted>
  <dcterms:created xsi:type="dcterms:W3CDTF">2004-09-01T14:59:30Z</dcterms:created>
  <dcterms:modified xsi:type="dcterms:W3CDTF">2019-01-15T18:52:37Z</dcterms:modified>
</cp:coreProperties>
</file>