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aveExternalLinkValues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 tabRatio="810"/>
  </bookViews>
  <sheets>
    <sheet name="VCIFM" sheetId="1" r:id="rId1"/>
    <sheet name="ACT.EXT." sheetId="2" r:id="rId2"/>
    <sheet name="vcai-SUPERIOR" sheetId="3" r:id="rId3"/>
    <sheet name="vcai-CAPACITACION" sheetId="5" r:id="rId4"/>
    <sheet name="vcai-3°EVALUADOR" sheetId="6" r:id="rId5"/>
    <sheet name="VCCOGR" sheetId="7" r:id="rId6"/>
    <sheet name="vcai-AUTO" sheetId="8" r:id="rId7"/>
    <sheet name="APOR.DEST." sheetId="9" r:id="rId8"/>
    <sheet name="Resumen personal" sheetId="10" r:id="rId9"/>
    <sheet name="tablas de calculo" sheetId="11" state="hidden" r:id="rId10"/>
  </sheets>
  <externalReferences>
    <externalReference r:id="rId11"/>
    <externalReference r:id="rId12"/>
  </externalReferences>
  <definedNames>
    <definedName name="_VAL1">'tablas de calculo'!#REF!</definedName>
    <definedName name="_VAL2">'tablas de calculo'!#REF!</definedName>
    <definedName name="_VAL3">'tablas de calculo'!#REF!</definedName>
    <definedName name="ACT.EXT.DA1">'tablas de calculo'!#REF!</definedName>
    <definedName name="ACT.EXT.DA2">'tablas de calculo'!#REF!</definedName>
    <definedName name="ACT.EXT.DA3">'tablas de calculo'!#REF!</definedName>
    <definedName name="APORT.DEST.DA1">'tablas de calculo'!#REF!</definedName>
    <definedName name="APORT.DEST.DA10">'tablas de calculo'!#REF!</definedName>
    <definedName name="APORT.DEST.DA11">'tablas de calculo'!#REF!</definedName>
    <definedName name="APORT.DEST.DA12">'tablas de calculo'!#REF!</definedName>
    <definedName name="APORT.DEST.DA13">'tablas de calculo'!#REF!</definedName>
    <definedName name="APORT.DEST.DA2">'tablas de calculo'!#REF!</definedName>
    <definedName name="APORT.DEST.DA3">'tablas de calculo'!#REF!</definedName>
    <definedName name="APORT.DEST.DA4">'tablas de calculo'!#REF!</definedName>
    <definedName name="APORT.DEST.DA5">'tablas de calculo'!#REF!</definedName>
    <definedName name="APORT.DEST.DA6">'tablas de calculo'!#REF!</definedName>
    <definedName name="APORT.DEST.DA7">'tablas de calculo'!#REF!</definedName>
    <definedName name="APORT.DEST.DA8">'tablas de calculo'!#REF!</definedName>
    <definedName name="APORT.DEST.DA9">'tablas de calculo'!#REF!</definedName>
    <definedName name="_xlnm.Print_Area" localSheetId="1">ACT.EXT.!$B$1:$K$43</definedName>
    <definedName name="_xlnm.Print_Area" localSheetId="7">APOR.DEST.!$B$1:$K$55</definedName>
    <definedName name="_xlnm.Print_Area" localSheetId="8">'Resumen personal'!$A$4:$I$61</definedName>
    <definedName name="_xlnm.Print_Area" localSheetId="9">'tablas de calculo'!$A$1:$AQ$29</definedName>
    <definedName name="_xlnm.Print_Area" localSheetId="4">'vcai-3°EVALUADOR'!$B$1:$K$53</definedName>
    <definedName name="_xlnm.Print_Area" localSheetId="6">'vcai-AUTO'!$B$1:$K$53</definedName>
    <definedName name="_xlnm.Print_Area" localSheetId="3">'vcai-CAPACITACION'!$B$1:$K$30</definedName>
    <definedName name="_xlnm.Print_Area" localSheetId="2">'vcai-SUPERIOR'!$B$1:$K$55</definedName>
    <definedName name="_xlnm.Print_Area" localSheetId="5">VCCOGR!$B$1:$M$52</definedName>
    <definedName name="_xlnm.Print_Area" localSheetId="0">VCIFM!$A$1:$P$68</definedName>
    <definedName name="eapauto1">'[1]tablas de calculo'!$R$46</definedName>
    <definedName name="eapautoda1">'tablas de calculo'!#REF!</definedName>
    <definedName name="eapautoda10">'tablas de calculo'!#REF!</definedName>
    <definedName name="eapautoda11">'tablas de calculo'!#REF!</definedName>
    <definedName name="eapautoda12">'tablas de calculo'!#REF!</definedName>
    <definedName name="eapautoda13">'tablas de calculo'!#REF!</definedName>
    <definedName name="eapautoda14">'tablas de calculo'!#REF!</definedName>
    <definedName name="eapautoda15">'tablas de calculo'!#REF!</definedName>
    <definedName name="eapautoda2">'tablas de calculo'!#REF!</definedName>
    <definedName name="eapautoda3">'tablas de calculo'!#REF!</definedName>
    <definedName name="eapautoda4">'tablas de calculo'!#REF!</definedName>
    <definedName name="eapautoda5">'tablas de calculo'!#REF!</definedName>
    <definedName name="eapautoda6">'tablas de calculo'!#REF!</definedName>
    <definedName name="eapautoda7">'tablas de calculo'!#REF!</definedName>
    <definedName name="eapautoda8">'tablas de calculo'!#REF!</definedName>
    <definedName name="eapautoda9">'tablas de calculo'!#REF!</definedName>
    <definedName name="eapjefe1">'[1]tablas de calculo'!$T$32</definedName>
    <definedName name="eapjefeda1">'tablas de calculo'!#REF!</definedName>
    <definedName name="eapjefeda10">'tablas de calculo'!#REF!</definedName>
    <definedName name="eapjefeda11">'tablas de calculo'!#REF!</definedName>
    <definedName name="eapjefeda12">'tablas de calculo'!#REF!</definedName>
    <definedName name="eapjefeda13">'tablas de calculo'!#REF!</definedName>
    <definedName name="eapjefeda14">'tablas de calculo'!#REF!</definedName>
    <definedName name="eapjefeda15">'tablas de calculo'!#REF!</definedName>
    <definedName name="eapjefeda2">'tablas de calculo'!#REF!</definedName>
    <definedName name="eapjefeda3">'tablas de calculo'!#REF!</definedName>
    <definedName name="eapjefeda4">'tablas de calculo'!#REF!</definedName>
    <definedName name="eapjefeda5">'tablas de calculo'!#REF!</definedName>
    <definedName name="eapjefeda6">'tablas de calculo'!#REF!</definedName>
    <definedName name="eapjefeda7">'tablas de calculo'!#REF!</definedName>
    <definedName name="eapjefeda8">'tablas de calculo'!#REF!</definedName>
    <definedName name="eapjefeda9">'tablas de calculo'!#REF!</definedName>
    <definedName name="eapsup1">'[1]tablas de calculo'!$M$32</definedName>
    <definedName name="eapsupda1">'tablas de calculo'!#REF!</definedName>
    <definedName name="eapsupda10">'tablas de calculo'!#REF!</definedName>
    <definedName name="eapsupda11">'tablas de calculo'!#REF!</definedName>
    <definedName name="eapsupda12">'tablas de calculo'!#REF!</definedName>
    <definedName name="eapsupda13">'tablas de calculo'!#REF!</definedName>
    <definedName name="eapsupda14">'tablas de calculo'!#REF!</definedName>
    <definedName name="eapsupda15">'tablas de calculo'!#REF!</definedName>
    <definedName name="eapsupda2">'tablas de calculo'!#REF!</definedName>
    <definedName name="eapsupda3">'tablas de calculo'!#REF!</definedName>
    <definedName name="eapsupda4">'tablas de calculo'!#REF!</definedName>
    <definedName name="eapsupda5">'tablas de calculo'!#REF!</definedName>
    <definedName name="eapsupda6">'tablas de calculo'!#REF!</definedName>
    <definedName name="eapsupda7">'tablas de calculo'!#REF!</definedName>
    <definedName name="eapsupda8">'tablas de calculo'!#REF!</definedName>
    <definedName name="eapsupda9">'tablas de calculo'!#REF!</definedName>
    <definedName name="eapsupdesada1">'tablas de calculo'!#REF!</definedName>
    <definedName name="eapsupdesada2">'tablas de calculo'!#REF!</definedName>
    <definedName name="eapsupdesada3">'tablas de calculo'!#REF!</definedName>
    <definedName name="eapsupdesada4">'tablas de calculo'!#REF!</definedName>
    <definedName name="eapSUPDESARROLLO1">'[1]tablas de calculo'!$AA$53</definedName>
    <definedName name="metacol1">'[1]tablas de calculo'!$AL$46</definedName>
    <definedName name="metascolecda1">'tablas de calculo'!#REF!</definedName>
    <definedName name="metascolecda2">'tablas de calculo'!#REF!</definedName>
    <definedName name="metascolecda3">'tablas de calculo'!#REF!</definedName>
    <definedName name="metascolecda4">'tablas de calculo'!#REF!</definedName>
    <definedName name="metascolecda5">'tablas de calculo'!#REF!</definedName>
    <definedName name="metasindida1">'tablas de calculo'!#REF!</definedName>
    <definedName name="metasindida2">'tablas de calculo'!#REF!</definedName>
    <definedName name="metasindida3">'tablas de calculo'!#REF!</definedName>
    <definedName name="metasindida4">'tablas de calculo'!#REF!</definedName>
    <definedName name="metasindida5">'tablas de calculo'!#REF!</definedName>
    <definedName name="metasindivi1">'[2]tablas de calculo'!$AG$46</definedName>
    <definedName name="PARM1">'tablas de calculo'!#REF!</definedName>
    <definedName name="solo">'tablas de calculo'!#REF!+'tablas de calculo'!#REF!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'vcai-3°EVALUADOR'!$H$39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vapor1">'[1]tablas de calculo'!$BE$1</definedName>
    <definedName name="Z_15006202_85AD_4E10_8C21_6DEA9B3667B0_.wvu.Cols" localSheetId="1" hidden="1">ACT.EXT.!#REF!</definedName>
    <definedName name="Z_15006202_85AD_4E10_8C21_6DEA9B3667B0_.wvu.Cols" localSheetId="7" hidden="1">APOR.DEST.!$M:$IV</definedName>
    <definedName name="Z_15006202_85AD_4E10_8C21_6DEA9B3667B0_.wvu.Cols" localSheetId="8" hidden="1">'Resumen personal'!$K:$IV</definedName>
    <definedName name="Z_15006202_85AD_4E10_8C21_6DEA9B3667B0_.wvu.Cols" localSheetId="9" hidden="1">'tablas de calculo'!$B:$AQ</definedName>
    <definedName name="Z_15006202_85AD_4E10_8C21_6DEA9B3667B0_.wvu.Cols" localSheetId="4" hidden="1">'vcai-3°EVALUADOR'!#REF!</definedName>
    <definedName name="Z_15006202_85AD_4E10_8C21_6DEA9B3667B0_.wvu.Cols" localSheetId="6" hidden="1">'vcai-AUTO'!#REF!</definedName>
    <definedName name="Z_15006202_85AD_4E10_8C21_6DEA9B3667B0_.wvu.Cols" localSheetId="3" hidden="1">'vcai-CAPACITACION'!#REF!</definedName>
    <definedName name="Z_15006202_85AD_4E10_8C21_6DEA9B3667B0_.wvu.Cols" localSheetId="2" hidden="1">'vcai-SUPERIOR'!#REF!</definedName>
    <definedName name="Z_15006202_85AD_4E10_8C21_6DEA9B3667B0_.wvu.Cols" localSheetId="5" hidden="1">VCCOGR!#REF!</definedName>
    <definedName name="Z_15006202_85AD_4E10_8C21_6DEA9B3667B0_.wvu.Cols" localSheetId="0" hidden="1">VCIFM!#REF!</definedName>
    <definedName name="Z_15006202_85AD_4E10_8C21_6DEA9B3667B0_.wvu.PrintArea" localSheetId="1" hidden="1">ACT.EXT.!$B$1:$K$43</definedName>
    <definedName name="Z_15006202_85AD_4E10_8C21_6DEA9B3667B0_.wvu.PrintArea" localSheetId="7" hidden="1">APOR.DEST.!$B$1:$K$56</definedName>
    <definedName name="Z_15006202_85AD_4E10_8C21_6DEA9B3667B0_.wvu.PrintArea" localSheetId="8" hidden="1">'Resumen personal'!$A$4:$I$62</definedName>
    <definedName name="Z_15006202_85AD_4E10_8C21_6DEA9B3667B0_.wvu.PrintArea" localSheetId="9" hidden="1">'tablas de calculo'!$A$1:$AQ$29</definedName>
    <definedName name="Z_15006202_85AD_4E10_8C21_6DEA9B3667B0_.wvu.PrintArea" localSheetId="4" hidden="1">'vcai-3°EVALUADOR'!$A$1:$L$114</definedName>
    <definedName name="Z_15006202_85AD_4E10_8C21_6DEA9B3667B0_.wvu.PrintArea" localSheetId="6" hidden="1">'vcai-AUTO'!$A$1:$L$53</definedName>
    <definedName name="Z_15006202_85AD_4E10_8C21_6DEA9B3667B0_.wvu.PrintArea" localSheetId="3" hidden="1">'vcai-CAPACITACION'!$B$1:$K$31</definedName>
    <definedName name="Z_15006202_85AD_4E10_8C21_6DEA9B3667B0_.wvu.PrintArea" localSheetId="2" hidden="1">'vcai-SUPERIOR'!$B$1:$K$55</definedName>
    <definedName name="Z_15006202_85AD_4E10_8C21_6DEA9B3667B0_.wvu.PrintArea" localSheetId="5" hidden="1">VCCOGR!$A$1:$M$61</definedName>
    <definedName name="Z_15006202_85AD_4E10_8C21_6DEA9B3667B0_.wvu.PrintArea" localSheetId="0" hidden="1">VCIFM!$B$4:$K$69</definedName>
    <definedName name="Z_15006202_85AD_4E10_8C21_6DEA9B3667B0_.wvu.Rows" localSheetId="1" hidden="1">ACT.EXT.!#REF!,ACT.EXT.!#REF!</definedName>
    <definedName name="Z_15006202_85AD_4E10_8C21_6DEA9B3667B0_.wvu.Rows" localSheetId="7" hidden="1">APOR.DEST.!#REF!,APOR.DEST.!#REF!</definedName>
    <definedName name="Z_15006202_85AD_4E10_8C21_6DEA9B3667B0_.wvu.Rows" localSheetId="8" hidden="1">'Resumen personal'!#REF!,'Resumen personal'!$30:$30,'Resumen personal'!#REF!</definedName>
    <definedName name="Z_15006202_85AD_4E10_8C21_6DEA9B3667B0_.wvu.Rows" localSheetId="9" hidden="1">'tablas de calculo'!#REF!,'tablas de calculo'!$2:$29</definedName>
    <definedName name="Z_15006202_85AD_4E10_8C21_6DEA9B3667B0_.wvu.Rows" localSheetId="4" hidden="1">'vcai-3°EVALUADOR'!$115:$65535,'vcai-3°EVALUADOR'!$55:$114</definedName>
    <definedName name="Z_15006202_85AD_4E10_8C21_6DEA9B3667B0_.wvu.Rows" localSheetId="6" hidden="1">'vcai-AUTO'!$82:$65535,'vcai-AUTO'!$55:$81</definedName>
    <definedName name="Z_15006202_85AD_4E10_8C21_6DEA9B3667B0_.wvu.Rows" localSheetId="3" hidden="1">'vcai-CAPACITACION'!#REF!,'vcai-CAPACITACION'!#REF!</definedName>
    <definedName name="Z_15006202_85AD_4E10_8C21_6DEA9B3667B0_.wvu.Rows" localSheetId="2" hidden="1">'vcai-SUPERIOR'!#REF!,'vcai-SUPERIOR'!#REF!</definedName>
    <definedName name="Z_15006202_85AD_4E10_8C21_6DEA9B3667B0_.wvu.Rows" localSheetId="5" hidden="1">VCCOGR!#REF!,VCCOGR!$54:$159</definedName>
    <definedName name="Z_15006202_85AD_4E10_8C21_6DEA9B3667B0_.wvu.Rows" localSheetId="0" hidden="1">VCIFM!#REF!,VCIFM!#REF!</definedName>
  </definedNames>
  <calcPr calcId="162913" iterate="1" iterateCount="10000" iterateDelta="9.9999999999999995E-7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</workbook>
</file>

<file path=xl/calcChain.xml><?xml version="1.0" encoding="utf-8"?>
<calcChain xmlns="http://schemas.openxmlformats.org/spreadsheetml/2006/main">
  <c r="B59" i="10" l="1"/>
  <c r="B58" i="10"/>
  <c r="I45" i="6"/>
  <c r="I44" i="6"/>
  <c r="F51" i="7" s="1"/>
  <c r="E43" i="8" s="1"/>
  <c r="G6" i="9" s="1"/>
  <c r="I29" i="5"/>
  <c r="I28" i="5"/>
  <c r="G8" i="9"/>
  <c r="B9" i="9"/>
  <c r="B8" i="9"/>
  <c r="B7" i="9"/>
  <c r="J6" i="9"/>
  <c r="B6" i="9"/>
  <c r="J5" i="9"/>
  <c r="J4" i="9"/>
  <c r="G5" i="9"/>
  <c r="G4" i="9"/>
  <c r="B5" i="9"/>
  <c r="B4" i="9"/>
  <c r="B10" i="9"/>
  <c r="B11" i="9"/>
  <c r="G9" i="9"/>
  <c r="J7" i="9"/>
  <c r="F52" i="7"/>
  <c r="E44" i="8" s="1"/>
  <c r="G7" i="9" s="1"/>
  <c r="I45" i="3"/>
  <c r="I44" i="3"/>
  <c r="G6" i="2"/>
  <c r="G5" i="2"/>
  <c r="E44" i="1"/>
  <c r="AP2" i="11" l="1"/>
  <c r="AP3" i="11"/>
  <c r="AP1" i="11"/>
  <c r="K23" i="2" s="1"/>
  <c r="B27" i="3"/>
  <c r="B27" i="6" s="1"/>
  <c r="AA5" i="11"/>
  <c r="AB5" i="11" s="1"/>
  <c r="AA4" i="11"/>
  <c r="AB4" i="11" s="1"/>
  <c r="AC5" i="11"/>
  <c r="AC4" i="11"/>
  <c r="AG11" i="11"/>
  <c r="AE8" i="11"/>
  <c r="W7" i="11"/>
  <c r="X7" i="11" s="1"/>
  <c r="W6" i="11"/>
  <c r="W5" i="11"/>
  <c r="W4" i="11"/>
  <c r="X4" i="11" s="1"/>
  <c r="Y7" i="11"/>
  <c r="Y6" i="11"/>
  <c r="Y5" i="11"/>
  <c r="Y4" i="11"/>
  <c r="X6" i="11"/>
  <c r="Z6" i="11" s="1"/>
  <c r="C49" i="1" s="1"/>
  <c r="W2" i="11"/>
  <c r="X2" i="11" s="1"/>
  <c r="W3" i="11"/>
  <c r="X3" i="11"/>
  <c r="X5" i="11"/>
  <c r="Z5" i="11" s="1"/>
  <c r="C48" i="1" s="1"/>
  <c r="W1" i="11"/>
  <c r="X1" i="11" s="1"/>
  <c r="Y1" i="11"/>
  <c r="Y2" i="11"/>
  <c r="Y3" i="11"/>
  <c r="R18" i="11"/>
  <c r="T18" i="11"/>
  <c r="R17" i="11"/>
  <c r="T17" i="11" s="1"/>
  <c r="S17" i="11" s="1"/>
  <c r="V17" i="11" s="1"/>
  <c r="H2" i="11"/>
  <c r="J2" i="11"/>
  <c r="H3" i="11"/>
  <c r="J3" i="11" s="1"/>
  <c r="I3" i="11" s="1"/>
  <c r="H1" i="11"/>
  <c r="J1" i="11"/>
  <c r="M2" i="11"/>
  <c r="O2" i="11" s="1"/>
  <c r="M3" i="11"/>
  <c r="O3" i="11"/>
  <c r="M1" i="11"/>
  <c r="O1" i="11" s="1"/>
  <c r="R2" i="11"/>
  <c r="T2" i="11"/>
  <c r="S2" i="11" s="1"/>
  <c r="R3" i="11"/>
  <c r="T3" i="11" s="1"/>
  <c r="R1" i="11"/>
  <c r="T1" i="11"/>
  <c r="AA2" i="11"/>
  <c r="AB2" i="11" s="1"/>
  <c r="AD2" i="11" s="1"/>
  <c r="C41" i="7" s="1"/>
  <c r="AC2" i="11"/>
  <c r="AI10" i="11"/>
  <c r="M14" i="11"/>
  <c r="O14" i="11" s="1"/>
  <c r="M6" i="11"/>
  <c r="O6" i="11" s="1"/>
  <c r="N6" i="11" s="1"/>
  <c r="M10" i="11"/>
  <c r="O10" i="11"/>
  <c r="M11" i="11"/>
  <c r="O11" i="11"/>
  <c r="M17" i="11"/>
  <c r="O17" i="11"/>
  <c r="M18" i="11"/>
  <c r="O18" i="11"/>
  <c r="H13" i="11"/>
  <c r="J13" i="11"/>
  <c r="H14" i="11"/>
  <c r="J14" i="11"/>
  <c r="H15" i="11"/>
  <c r="J15" i="11"/>
  <c r="H5" i="11"/>
  <c r="J5" i="11"/>
  <c r="H6" i="11"/>
  <c r="J6" i="11"/>
  <c r="H7" i="11"/>
  <c r="J7" i="11"/>
  <c r="H9" i="11"/>
  <c r="J9" i="11"/>
  <c r="H10" i="11"/>
  <c r="J10" i="11"/>
  <c r="H11" i="11"/>
  <c r="J11" i="11"/>
  <c r="I11" i="11" s="1"/>
  <c r="H17" i="11"/>
  <c r="J17" i="11" s="1"/>
  <c r="H18" i="11"/>
  <c r="J18" i="11" s="1"/>
  <c r="R14" i="11"/>
  <c r="T14" i="11" s="1"/>
  <c r="S14" i="11" s="1"/>
  <c r="R13" i="11"/>
  <c r="T13" i="11"/>
  <c r="S13" i="11" s="1"/>
  <c r="R15" i="11"/>
  <c r="T15" i="11" s="1"/>
  <c r="R6" i="11"/>
  <c r="T6" i="11" s="1"/>
  <c r="R5" i="11"/>
  <c r="T5" i="11" s="1"/>
  <c r="S5" i="11" s="1"/>
  <c r="R7" i="11"/>
  <c r="T7" i="11"/>
  <c r="R10" i="11"/>
  <c r="T10" i="11" s="1"/>
  <c r="R9" i="11"/>
  <c r="T9" i="11" s="1"/>
  <c r="R11" i="11"/>
  <c r="T11" i="11" s="1"/>
  <c r="AM2" i="11"/>
  <c r="K26" i="9"/>
  <c r="K24" i="2"/>
  <c r="AA3" i="11"/>
  <c r="AB3" i="11" s="1"/>
  <c r="AC3" i="11"/>
  <c r="AM3" i="11"/>
  <c r="K27" i="9" s="1"/>
  <c r="K25" i="2"/>
  <c r="AA6" i="11"/>
  <c r="AB6" i="11" s="1"/>
  <c r="AC6" i="11"/>
  <c r="AM4" i="11"/>
  <c r="K28" i="9" s="1"/>
  <c r="M5" i="11"/>
  <c r="O5" i="11"/>
  <c r="AA7" i="11"/>
  <c r="AB7" i="11" s="1"/>
  <c r="AD7" i="11" s="1"/>
  <c r="C46" i="7" s="1"/>
  <c r="AC7" i="11"/>
  <c r="AM5" i="11"/>
  <c r="K29" i="9"/>
  <c r="AA1" i="11"/>
  <c r="AB1" i="11" s="1"/>
  <c r="AC1" i="11"/>
  <c r="AC8" i="11" s="1"/>
  <c r="AM6" i="11"/>
  <c r="K30" i="9" s="1"/>
  <c r="M7" i="11"/>
  <c r="O7" i="11"/>
  <c r="AM7" i="11"/>
  <c r="K31" i="9" s="1"/>
  <c r="AM8" i="11"/>
  <c r="K32" i="9"/>
  <c r="M9" i="11"/>
  <c r="O9" i="11" s="1"/>
  <c r="AM9" i="11"/>
  <c r="K33" i="9"/>
  <c r="AM10" i="11"/>
  <c r="K34" i="9" s="1"/>
  <c r="AM11" i="11"/>
  <c r="K35" i="9"/>
  <c r="AM12" i="11"/>
  <c r="K36" i="9" s="1"/>
  <c r="M13" i="11"/>
  <c r="O13" i="11"/>
  <c r="AM13" i="11"/>
  <c r="K37" i="9" s="1"/>
  <c r="M15" i="11"/>
  <c r="O15" i="11"/>
  <c r="N15" i="11" s="1"/>
  <c r="AB16" i="11"/>
  <c r="AC16" i="11"/>
  <c r="AD16" i="11"/>
  <c r="AB20" i="11"/>
  <c r="B16" i="6"/>
  <c r="B16" i="8" s="1"/>
  <c r="B35" i="6"/>
  <c r="B35" i="8"/>
  <c r="B34" i="6"/>
  <c r="B34" i="8" s="1"/>
  <c r="B31" i="6"/>
  <c r="B31" i="8"/>
  <c r="B30" i="6"/>
  <c r="B30" i="8" s="1"/>
  <c r="B29" i="6"/>
  <c r="B29" i="8"/>
  <c r="B26" i="6"/>
  <c r="B26" i="8" s="1"/>
  <c r="B25" i="6"/>
  <c r="B25" i="8"/>
  <c r="B24" i="6"/>
  <c r="B24" i="8" s="1"/>
  <c r="B21" i="6"/>
  <c r="B21" i="8"/>
  <c r="B20" i="6"/>
  <c r="B20" i="8" s="1"/>
  <c r="B19" i="6"/>
  <c r="B19" i="8"/>
  <c r="B15" i="6"/>
  <c r="B15" i="8" s="1"/>
  <c r="B14" i="6"/>
  <c r="B14" i="8"/>
  <c r="B3" i="2"/>
  <c r="B3" i="3" s="1"/>
  <c r="F51" i="10"/>
  <c r="AM1" i="11"/>
  <c r="K25" i="9" s="1"/>
  <c r="J3" i="2"/>
  <c r="J3" i="3"/>
  <c r="G3" i="2"/>
  <c r="G3" i="3" s="1"/>
  <c r="G3" i="6" s="1"/>
  <c r="G3" i="8" s="1"/>
  <c r="B10" i="10" s="1"/>
  <c r="B8" i="2"/>
  <c r="B8" i="3" s="1"/>
  <c r="J6" i="2"/>
  <c r="J6" i="3"/>
  <c r="B51" i="10"/>
  <c r="B21" i="5" s="1"/>
  <c r="B9" i="2"/>
  <c r="B9" i="3" s="1"/>
  <c r="G7" i="2"/>
  <c r="G7" i="3" s="1"/>
  <c r="G7" i="6" s="1"/>
  <c r="G7" i="8" s="1"/>
  <c r="B14" i="10" s="1"/>
  <c r="G8" i="2"/>
  <c r="G8" i="3" s="1"/>
  <c r="G8" i="6" s="1"/>
  <c r="B7" i="7" s="1"/>
  <c r="B7" i="2"/>
  <c r="J5" i="2"/>
  <c r="J5" i="3" s="1"/>
  <c r="J5" i="6" s="1"/>
  <c r="J5" i="8" s="1"/>
  <c r="G10" i="10" s="1"/>
  <c r="B5" i="2"/>
  <c r="B5" i="3" s="1"/>
  <c r="B6" i="2"/>
  <c r="B6" i="3" s="1"/>
  <c r="B6" i="6" s="1"/>
  <c r="B6" i="8" s="1"/>
  <c r="B9" i="10" s="1"/>
  <c r="E31" i="10"/>
  <c r="B54" i="10"/>
  <c r="B27" i="5" s="1"/>
  <c r="B56" i="10"/>
  <c r="B29" i="5" s="1"/>
  <c r="B4" i="2"/>
  <c r="B4" i="3" s="1"/>
  <c r="B4" i="6" s="1"/>
  <c r="B4" i="8" s="1"/>
  <c r="G4" i="2"/>
  <c r="G4" i="3" s="1"/>
  <c r="G4" i="6" s="1"/>
  <c r="G4" i="8" s="1"/>
  <c r="J4" i="2"/>
  <c r="J4" i="3" s="1"/>
  <c r="J4" i="6" s="1"/>
  <c r="J4" i="8" s="1"/>
  <c r="B10" i="2"/>
  <c r="B10" i="3" s="1"/>
  <c r="B10" i="6" s="1"/>
  <c r="B29" i="2"/>
  <c r="B41" i="9" s="1"/>
  <c r="B42" i="9"/>
  <c r="G42" i="9"/>
  <c r="B31" i="2"/>
  <c r="B43" i="9" s="1"/>
  <c r="B44" i="9"/>
  <c r="G44" i="9"/>
  <c r="B46" i="9"/>
  <c r="G46" i="9"/>
  <c r="E44" i="7"/>
  <c r="E44" i="3"/>
  <c r="G44" i="3"/>
  <c r="B22" i="3"/>
  <c r="B22" i="6" s="1"/>
  <c r="B32" i="3"/>
  <c r="B32" i="6"/>
  <c r="B17" i="3"/>
  <c r="B17" i="6" s="1"/>
  <c r="B12" i="3"/>
  <c r="B12" i="6"/>
  <c r="B7" i="3"/>
  <c r="B7" i="5" s="1"/>
  <c r="H21" i="11"/>
  <c r="O4" i="11"/>
  <c r="N2" i="11"/>
  <c r="Q2" i="11"/>
  <c r="S11" i="11"/>
  <c r="V11" i="11" s="1"/>
  <c r="N10" i="11"/>
  <c r="Q10" i="11" s="1"/>
  <c r="V14" i="11"/>
  <c r="J8" i="11"/>
  <c r="I6" i="11"/>
  <c r="J16" i="11"/>
  <c r="L16" i="11" s="1"/>
  <c r="C40" i="3" s="1"/>
  <c r="I15" i="11"/>
  <c r="L15" i="11"/>
  <c r="O20" i="11"/>
  <c r="N17" i="11"/>
  <c r="J12" i="11"/>
  <c r="I10" i="11"/>
  <c r="L10" i="11"/>
  <c r="J4" i="11"/>
  <c r="L4" i="11" s="1"/>
  <c r="Q15" i="11"/>
  <c r="R21" i="11"/>
  <c r="M22" i="11"/>
  <c r="AE11" i="11"/>
  <c r="S18" i="11"/>
  <c r="V18" i="11"/>
  <c r="I1" i="11"/>
  <c r="L1" i="11"/>
  <c r="N9" i="11"/>
  <c r="N1" i="11"/>
  <c r="Q1" i="11" s="1"/>
  <c r="S10" i="11"/>
  <c r="V10" i="11"/>
  <c r="J5" i="5"/>
  <c r="N7" i="11"/>
  <c r="N18" i="11"/>
  <c r="Q18" i="11" s="1"/>
  <c r="Q17" i="11"/>
  <c r="N13" i="11"/>
  <c r="Q13" i="11" s="1"/>
  <c r="N11" i="11"/>
  <c r="Q11" i="11"/>
  <c r="N5" i="11"/>
  <c r="Q5" i="11" s="1"/>
  <c r="S15" i="11"/>
  <c r="V15" i="11" s="1"/>
  <c r="S7" i="11"/>
  <c r="V7" i="11" s="1"/>
  <c r="V5" i="11"/>
  <c r="S1" i="11"/>
  <c r="V1" i="11"/>
  <c r="I14" i="11"/>
  <c r="L14" i="11"/>
  <c r="I13" i="11"/>
  <c r="L13" i="11" s="1"/>
  <c r="L11" i="11"/>
  <c r="I9" i="11"/>
  <c r="L9" i="11"/>
  <c r="I7" i="11"/>
  <c r="L7" i="11"/>
  <c r="I5" i="11"/>
  <c r="L5" i="11"/>
  <c r="L3" i="11"/>
  <c r="I2" i="11"/>
  <c r="V2" i="11"/>
  <c r="C37" i="3"/>
  <c r="Q20" i="11"/>
  <c r="C41" i="8" s="1"/>
  <c r="L12" i="11"/>
  <c r="C39" i="3" s="1"/>
  <c r="AI8" i="11"/>
  <c r="AC15" i="11"/>
  <c r="AB15" i="11"/>
  <c r="AD15" i="11" s="1"/>
  <c r="AE3" i="11" s="1"/>
  <c r="D30" i="10"/>
  <c r="Z2" i="11" l="1"/>
  <c r="C45" i="1" s="1"/>
  <c r="Z7" i="11"/>
  <c r="C50" i="1" s="1"/>
  <c r="B8" i="5"/>
  <c r="B8" i="6"/>
  <c r="B8" i="8" s="1"/>
  <c r="Z4" i="11"/>
  <c r="C47" i="1" s="1"/>
  <c r="Z3" i="11"/>
  <c r="C46" i="1" s="1"/>
  <c r="E39" i="3"/>
  <c r="G8" i="5"/>
  <c r="B6" i="5"/>
  <c r="G8" i="8"/>
  <c r="B9" i="7"/>
  <c r="B10" i="8"/>
  <c r="Z1" i="11"/>
  <c r="C44" i="1" s="1"/>
  <c r="X8" i="11"/>
  <c r="G7" i="5"/>
  <c r="B5" i="7"/>
  <c r="G3" i="5"/>
  <c r="S6" i="11"/>
  <c r="V6" i="11"/>
  <c r="T8" i="11"/>
  <c r="V8" i="11" s="1"/>
  <c r="C38" i="6" s="1"/>
  <c r="J4" i="5"/>
  <c r="I18" i="11"/>
  <c r="L18" i="11" s="1"/>
  <c r="N14" i="11"/>
  <c r="Q14" i="11" s="1"/>
  <c r="O16" i="11"/>
  <c r="Q16" i="11" s="1"/>
  <c r="C40" i="8" s="1"/>
  <c r="J21" i="11"/>
  <c r="T12" i="11"/>
  <c r="V12" i="11" s="1"/>
  <c r="C39" i="6" s="1"/>
  <c r="S9" i="11"/>
  <c r="V9" i="11" s="1"/>
  <c r="J6" i="5"/>
  <c r="J6" i="6"/>
  <c r="J6" i="8" s="1"/>
  <c r="J3" i="6"/>
  <c r="J3" i="8" s="1"/>
  <c r="D10" i="10" s="1"/>
  <c r="J3" i="5"/>
  <c r="B3" i="6"/>
  <c r="B3" i="8" s="1"/>
  <c r="B6" i="10" s="1"/>
  <c r="B3" i="5"/>
  <c r="AE5" i="11"/>
  <c r="I20" i="11"/>
  <c r="Q6" i="11"/>
  <c r="B6" i="7"/>
  <c r="B9" i="5"/>
  <c r="B9" i="6"/>
  <c r="O12" i="11"/>
  <c r="Q12" i="11" s="1"/>
  <c r="C39" i="8" s="1"/>
  <c r="Q9" i="11"/>
  <c r="Q7" i="11"/>
  <c r="J20" i="11"/>
  <c r="L20" i="11" s="1"/>
  <c r="C41" i="3" s="1"/>
  <c r="I17" i="11"/>
  <c r="L17" i="11" s="1"/>
  <c r="Y8" i="11"/>
  <c r="AE4" i="11"/>
  <c r="AE6" i="11" s="1"/>
  <c r="AE20" i="11" s="1"/>
  <c r="L6" i="11"/>
  <c r="L2" i="11"/>
  <c r="Q4" i="11"/>
  <c r="C37" i="8" s="1"/>
  <c r="L8" i="11"/>
  <c r="V13" i="11"/>
  <c r="B7" i="6"/>
  <c r="N3" i="11"/>
  <c r="N20" i="11" s="1"/>
  <c r="T20" i="11"/>
  <c r="V20" i="11" s="1"/>
  <c r="C41" i="6" s="1"/>
  <c r="T16" i="11"/>
  <c r="V16" i="11" s="1"/>
  <c r="C40" i="6" s="1"/>
  <c r="O8" i="11"/>
  <c r="Q8" i="11" s="1"/>
  <c r="C38" i="8" s="1"/>
  <c r="T4" i="11"/>
  <c r="B5" i="6"/>
  <c r="B5" i="8" s="1"/>
  <c r="B8" i="10" s="1"/>
  <c r="B5" i="5"/>
  <c r="AD5" i="11"/>
  <c r="C44" i="7" s="1"/>
  <c r="AD1" i="11"/>
  <c r="C40" i="7" s="1"/>
  <c r="AD9" i="11"/>
  <c r="AD10" i="11" s="1"/>
  <c r="AD6" i="11"/>
  <c r="C45" i="7" s="1"/>
  <c r="AB8" i="11"/>
  <c r="AD4" i="11"/>
  <c r="C43" i="7" s="1"/>
  <c r="AD3" i="11"/>
  <c r="C42" i="7" s="1"/>
  <c r="Z8" i="11" l="1"/>
  <c r="C51" i="1" s="1"/>
  <c r="Q3" i="11"/>
  <c r="Q21" i="11"/>
  <c r="L21" i="11"/>
  <c r="C38" i="3"/>
  <c r="T21" i="11"/>
  <c r="V4" i="11"/>
  <c r="S3" i="11"/>
  <c r="B9" i="8"/>
  <c r="D59" i="10" s="1"/>
  <c r="B8" i="7"/>
  <c r="B7" i="8"/>
  <c r="B12" i="10" s="1"/>
  <c r="B4" i="7"/>
  <c r="O21" i="11"/>
  <c r="AE2" i="11"/>
  <c r="AG18" i="11"/>
  <c r="G24" i="10" s="1"/>
  <c r="C47" i="7"/>
  <c r="AJ17" i="11"/>
  <c r="H24" i="10" s="1"/>
  <c r="C48" i="7"/>
  <c r="AQ4" i="11" l="1"/>
  <c r="AN14" i="11"/>
  <c r="AG21" i="11" s="1"/>
  <c r="Z9" i="11"/>
  <c r="C52" i="1" s="1"/>
  <c r="C37" i="6"/>
  <c r="V21" i="11"/>
  <c r="C42" i="8"/>
  <c r="Q22" i="11"/>
  <c r="AG3" i="11"/>
  <c r="AI3" i="11" s="1"/>
  <c r="E22" i="10"/>
  <c r="K26" i="2"/>
  <c r="Z11" i="11"/>
  <c r="V3" i="11"/>
  <c r="S20" i="11"/>
  <c r="AG4" i="11"/>
  <c r="AI4" i="11" s="1"/>
  <c r="C42" i="3"/>
  <c r="L22" i="11"/>
  <c r="AI17" i="11"/>
  <c r="AK17" i="11" s="1"/>
  <c r="K38" i="9" l="1"/>
  <c r="E35" i="10" s="1"/>
  <c r="AG15" i="11"/>
  <c r="Z12" i="11"/>
  <c r="Z13" i="11" s="1"/>
  <c r="C43" i="8"/>
  <c r="AH3" i="11"/>
  <c r="V22" i="11"/>
  <c r="C42" i="6"/>
  <c r="AG5" i="11"/>
  <c r="AI5" i="11" s="1"/>
  <c r="AJ3" i="11" s="1"/>
  <c r="AH4" i="11"/>
  <c r="C43" i="3"/>
  <c r="AK1" i="11" l="1"/>
  <c r="AJ4" i="11"/>
  <c r="Z14" i="11"/>
  <c r="AJ13" i="11" s="1"/>
  <c r="H20" i="10" s="1"/>
  <c r="AG14" i="11"/>
  <c r="AH5" i="11"/>
  <c r="C43" i="6"/>
  <c r="E28" i="10" l="1"/>
  <c r="AJ5" i="11"/>
  <c r="G20" i="10"/>
  <c r="AI13" i="11"/>
  <c r="AK13" i="11" s="1"/>
  <c r="AK20" i="11" s="1"/>
  <c r="AK2" i="11"/>
  <c r="G33" i="10" l="1"/>
  <c r="AK23" i="11"/>
  <c r="AK24" i="11" s="1"/>
  <c r="AJ20" i="11"/>
  <c r="H33" i="10" s="1"/>
  <c r="AK3" i="11"/>
  <c r="H26" i="10" s="1"/>
  <c r="G26" i="10"/>
  <c r="AJ23" i="11" l="1"/>
  <c r="H37" i="10" s="1"/>
  <c r="G37" i="10"/>
</calcChain>
</file>

<file path=xl/sharedStrings.xml><?xml version="1.0" encoding="utf-8"?>
<sst xmlns="http://schemas.openxmlformats.org/spreadsheetml/2006/main" count="523" uniqueCount="231">
  <si>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</si>
  <si>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</si>
  <si>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</si>
  <si>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</si>
  <si>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</si>
  <si>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</si>
  <si>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</si>
  <si>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</si>
  <si>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</si>
  <si>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</si>
  <si>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</si>
  <si>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</si>
  <si>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</si>
  <si>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</si>
  <si>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</si>
  <si>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</si>
  <si>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</si>
  <si>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CALIFICACION:</t>
  </si>
  <si>
    <t>Evalucion de Superior Jerárquico</t>
  </si>
  <si>
    <t>Metas Individuales</t>
  </si>
  <si>
    <t xml:space="preserve">Auto- Evaluacion </t>
  </si>
  <si>
    <t>Nivel de Comportamiento Asociado:</t>
  </si>
  <si>
    <t>METAS INDIVIDUALES</t>
  </si>
  <si>
    <t>METAS COLECTIVAS</t>
  </si>
  <si>
    <t>AUTO</t>
  </si>
  <si>
    <t>SUPERIOR</t>
  </si>
  <si>
    <t>FIRMA DEL EVALUADO.</t>
  </si>
  <si>
    <t>FIRMA DEL EVALUADO</t>
  </si>
  <si>
    <t>META 1.</t>
  </si>
  <si>
    <t>META 2.</t>
  </si>
  <si>
    <t>META 3.</t>
  </si>
  <si>
    <t>Visión Estratégica:</t>
  </si>
  <si>
    <t>RFC:</t>
  </si>
  <si>
    <t>DATOS DEL EVALUADO</t>
  </si>
  <si>
    <t>ACCIÓN CORRECTIVA O DE MEJORA</t>
  </si>
  <si>
    <t xml:space="preserve">Satisfactorio </t>
  </si>
  <si>
    <t xml:space="preserve">No es Característico 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</si>
  <si>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</si>
  <si>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</si>
  <si>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</si>
  <si>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</si>
  <si>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</si>
  <si>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</si>
  <si>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</si>
  <si>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</si>
  <si>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</si>
  <si>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</si>
  <si>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</si>
  <si>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</si>
  <si>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</si>
  <si>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</si>
  <si>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</si>
  <si>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</si>
  <si>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</si>
  <si>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</si>
  <si>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</si>
  <si>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</si>
  <si>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</si>
  <si>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</si>
  <si>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</si>
  <si>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</si>
  <si>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</si>
  <si>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</si>
  <si>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</si>
  <si>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</si>
  <si>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</si>
  <si>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</si>
  <si>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</si>
  <si>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</si>
  <si>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</si>
  <si>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</si>
  <si>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</si>
  <si>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</si>
  <si>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</si>
  <si>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</si>
  <si>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</si>
  <si>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</si>
  <si>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Capacidades Gerenciales o Directivas</t>
  </si>
  <si>
    <t>Pesos</t>
  </si>
  <si>
    <t>CALIFICACIÓN  ANUAL FINAL</t>
  </si>
  <si>
    <t>n/t</t>
  </si>
  <si>
    <t>Describa:</t>
  </si>
  <si>
    <t>ACCIONES CORRECTIVA O DE MEJORA</t>
  </si>
  <si>
    <t>Peso: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</si>
  <si>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</si>
  <si>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</si>
  <si>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</si>
  <si>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</si>
  <si>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</si>
  <si>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</si>
  <si>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</si>
  <si>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</si>
  <si>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 xml:space="preserve">Característico </t>
  </si>
  <si>
    <t>Supera lo programado (Más de 100%)</t>
  </si>
  <si>
    <t>De acuerdo a lo programado (90% a 100%)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</si>
  <si>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</si>
  <si>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</si>
  <si>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</si>
  <si>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</si>
  <si>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</si>
  <si>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</si>
  <si>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</si>
  <si>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</si>
  <si>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</si>
  <si>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</si>
  <si>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</si>
  <si>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</si>
  <si>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</si>
  <si>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</si>
  <si>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</si>
  <si>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</si>
  <si>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</si>
  <si>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</si>
  <si>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</si>
  <si>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</si>
  <si>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</si>
  <si>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</si>
  <si>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</si>
  <si>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CALIFICAR DE ACUERDO AL PORCENTAJE DE CUMPLIMIENTO RESPECTO AL VALOR DETERMINADO PARA LAS METAS INSTITUCIONALES ACORDADAS PREVIAMENTE</t>
  </si>
  <si>
    <t>R.F.C</t>
  </si>
  <si>
    <t>CLAVE Y NOMBRE DE LAUNIDAD RESPONSABLE</t>
  </si>
  <si>
    <t>anual</t>
  </si>
  <si>
    <t>VALORACIÓN DEL CUMPLIMIENTO CUANTITATIVO DE LOS OBJETIVOS ESTABLECIDOS EN LOS DISTINTOS INSTRUMENTOS DE GESTIÓN DEL RENDIMIENTO</t>
  </si>
  <si>
    <t>DESARROLLO PROFESIONAL
DEL PERSONAL</t>
  </si>
  <si>
    <t>DGRH</t>
  </si>
  <si>
    <t>VALORACIÓN DEL CUMPLIMIENTO INDIVIDUAL DE LAS FUNCIONES Y METAS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</si>
  <si>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</si>
  <si>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</si>
  <si>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</si>
  <si>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</si>
  <si>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</si>
  <si>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</si>
  <si>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</si>
  <si>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</si>
  <si>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</si>
  <si>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</si>
  <si>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 xml:space="preserve">DESCRIPCIÓN DE LA CAPACITACIÓN ACREDITADA RECIBIDA </t>
  </si>
  <si>
    <t xml:space="preserve"> CURP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</si>
  <si>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</si>
  <si>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</si>
  <si>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</si>
  <si>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</si>
  <si>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</si>
  <si>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2° El puesto ocupado temporalmente abarcó por lo menos cuatro meses para la evaluación anual.</t>
  </si>
  <si>
    <t>4° Las actividades extraordinarias cuentan con soporte documental para su verificación y/o seguimiento.</t>
  </si>
  <si>
    <t>1° Haber ocupado temporalmente un puesto en términos del artículo 62° de la Ley del Servicio Profesional de Carrera de la Administración Pública
     Federal y 53° de su Reglamento.</t>
  </si>
  <si>
    <t>Cumple
(7 de 7)</t>
  </si>
  <si>
    <t>CAPACITACIÓN ACREDITADA
POR EL SERVIDOR PUBLICO
(En su caso)</t>
  </si>
  <si>
    <t>CAPACIDADES GERENCIALES
O DIRECTIVAS</t>
  </si>
  <si>
    <t>APORTACIONES DESTACADAS
(En su caso)</t>
  </si>
  <si>
    <t>VALORACIÓN CUALITATIVA DE LAS APORTACIONES
INSTITUCIONALES EFECTUADAS POR CADA SERVIDOR PÚBLICO
(INCLUYENDO CAPACITACIÓN)</t>
  </si>
  <si>
    <t>NOMBRE,  PUESTO Y FIRMA DEL SUPERIOR JERÁRQUICO O SUPERVISOR</t>
  </si>
  <si>
    <t>CLAVE Y NOMBRE DE LA UNIDAD ADMINISTRATIVA RESPONSABLE</t>
  </si>
  <si>
    <t>Evaluacion del 3° evaluador</t>
  </si>
  <si>
    <t>3° El servidor público evaluado alcanzó por lo menos una calificación de satisfactorio en el cumplimiento individual de las funciones y metas de
     desempeño en el periodo que se evalúa.</t>
  </si>
  <si>
    <t>1° La calificación de la evaluación del cumplimiento individual de las funciones y metas del servidor público debe ser equivalente a
     desempeño satisfactorio o superior.</t>
  </si>
  <si>
    <t>PROMEDIO DEL O LOS RESULTADO(S) DE LOS EVENTOS DE CAPACITACIÓN ACREDITADOS POR EL EVALUADO
(En escala de 0 - 100)</t>
  </si>
  <si>
    <t>No aplica</t>
  </si>
  <si>
    <t>NOMBRE, PUESTO  Y  FIRMA DEL EVALUADOR</t>
  </si>
  <si>
    <t>NOMBRE, PUESTO Y  FIRMA DEL EVALUADOR</t>
  </si>
  <si>
    <t>NOMBRE,  PUESTO Y  FIRMA DEL EVALUADOR</t>
  </si>
  <si>
    <t>NOMBRE, PUESTO Y FIRMA DEL EVALUADO</t>
  </si>
  <si>
    <t>Apor. Destac.</t>
  </si>
  <si>
    <t>Inferior a lo programado
(entre 70% o 89.9%)</t>
  </si>
  <si>
    <t>Inferior a lo programado en más de
(30% Menos de 70%)</t>
  </si>
  <si>
    <t>Inferior a lo programado en más de (30% Menos de 70%)</t>
  </si>
  <si>
    <r>
      <t>Cumplimiento de la Actividad extraordinaria entre:                      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</si>
  <si>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</si>
  <si>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
la Actividad
extraordinaria
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</si>
  <si>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Superior Jerárquico o Superivsor del Evaluado</t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</si>
  <si>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</si>
  <si>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</si>
  <si>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</si>
  <si>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</si>
  <si>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</si>
  <si>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</si>
  <si>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</si>
  <si>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</si>
  <si>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</si>
  <si>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</si>
  <si>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</si>
  <si>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CALIFICACIÓN PARCIAL ANUAL</t>
  </si>
  <si>
    <t>Resultados Esperados en
Valor Absoluto o en %</t>
  </si>
  <si>
    <t xml:space="preserve">VALORACIÓN CUALITATIVA DE LAS APORTACIONES INSTITUCIONALES EFECTUADAS POR CADA SERVIDOR PÚBLICO
 AUTO - EVALUACIÓN </t>
  </si>
  <si>
    <t>VALORACIÓN CUALITATIVA DE LAS APORTACIONES INSTITUCIONALES EFECTUADAS POR CADA SERVIDOR PÚBLICO
QUE APLICA EL TERCER EVALUADOR</t>
  </si>
  <si>
    <t>VALORACIÓN CUALITATIVA DE LAS APORTACIONES INSTITUCIONALES EFECTUADAS POR CADA SERVIDOR PÚBLICO
QUE APLICA EL SUPERIOR JERÁRQUICO</t>
  </si>
  <si>
    <t>VALORACIÓN DEL CUMPLIMIENTO INDIVIDUAL DE LAS FUNCIONES Y METAS QUE APLICA EL SUPERIOR JERÁRQUICO</t>
  </si>
  <si>
    <t>CAPACITACIÓN ACREDITADA
(En su caso)
Información proporcionada y validada por la DGRH o equivalente</t>
  </si>
  <si>
    <t>EVALUACIÓN DE ACTIVIDADES EXTRAORDINARIAS
QUE APLICA EL SUPERIOR JERÁRQUICO
(En su caso)</t>
  </si>
  <si>
    <t>Titular de la UR en la que está adscrito el evaluado
VoBo.</t>
  </si>
  <si>
    <t>Identifica la interrelación de su área con otras áreas en el mediano plazo.</t>
  </si>
  <si>
    <t>Considera el impacto de las acciones de sus colaboradores y los requerimientos y necesidades a mediano plazo de los clientes internos ciudadanos.</t>
  </si>
  <si>
    <t>Genera planes de contingencia para afrontar situaciones imprevistas en un mediano plazo.</t>
  </si>
  <si>
    <t>Toma acciones específicas para promover la efectividad del equipo.</t>
  </si>
  <si>
    <t>Establece estándares claros, retadores y alcanzables exigiendo un alto desempeño y creando un aliciente permanente para el equipo.</t>
  </si>
  <si>
    <t>Ayuda a otros para que identifiquen obstáculos y tomen acción para eliminarlos.</t>
  </si>
  <si>
    <t>Le clarifica a su equipo la dirección y prioridades para alcanzar los objetivos establecidos, equilibrando lo urgente y lo importante.</t>
  </si>
  <si>
    <t>Resuelve problemas a fin de que el equipo cumpla con precisión  los estándares establecidos.</t>
  </si>
  <si>
    <t xml:space="preserve">Emplea métodos alternativos de trabajo, a fin de superar los obstáculos y alcanzar los objetivos. </t>
  </si>
  <si>
    <t>Argumenta y defiende su posición basado en aspectos relevantes, hechos y regulaciones.</t>
  </si>
  <si>
    <t>Identifica los puntos de convergencia y señala los beneficios para las partes involucradas.</t>
  </si>
  <si>
    <t>Enfrenta desacuerdos y rechazos sin afectar el logro de sus metas de negociación.</t>
  </si>
  <si>
    <t>Se integra efectivamente a equipos de diferentes áreas o disciplinas.</t>
  </si>
  <si>
    <t>Actúa considerando el impacto de su participación en el logro de los objetivos grupales.</t>
  </si>
  <si>
    <t>META 6</t>
  </si>
  <si>
    <t>META 7</t>
  </si>
  <si>
    <t>META 6.</t>
  </si>
  <si>
    <t>META 7.</t>
  </si>
  <si>
    <t>OBJETIVO 6</t>
  </si>
  <si>
    <t>OBJETIVO 7</t>
  </si>
  <si>
    <t>VALORACIÓN DEL CUMPLIMIENTO CUANTITATIVO DE LOS OBJETIVOS ESTABLECIDOS EN LOS DISTINTOS INSTRUMENTOS DE GESTIÓN QUE APLICA EL TITULAR DE LA UNIDAD RESPONSABLE</t>
  </si>
  <si>
    <t>OBJETIVO 6.</t>
  </si>
  <si>
    <t>OBJETIVO 7.</t>
  </si>
  <si>
    <t>EVALUACIÓN DE APORTACIONES DESTACADAS QUE APLICA EL SUPERIOR JERÁRQUICO
(En su Caso)</t>
  </si>
  <si>
    <t>Peso</t>
  </si>
  <si>
    <t>VI</t>
  </si>
  <si>
    <t>LI</t>
  </si>
  <si>
    <t>OR</t>
  </si>
  <si>
    <t>NE</t>
  </si>
  <si>
    <t>TE</t>
  </si>
  <si>
    <t>CALIF</t>
  </si>
  <si>
    <t>ND</t>
  </si>
  <si>
    <t>VE</t>
  </si>
  <si>
    <t>CALif</t>
  </si>
  <si>
    <t>CAPACITACION</t>
  </si>
  <si>
    <t>Mcolec</t>
  </si>
  <si>
    <t>ACTIVIDADES EXTRAORDINARIAS 
   (En su caso)</t>
  </si>
  <si>
    <t>Actividades Extraordinarias</t>
  </si>
  <si>
    <t>AÑO DE LA EVALUACIÓN</t>
  </si>
  <si>
    <t>RUSP</t>
  </si>
  <si>
    <t>Rusp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</si>
</sst>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8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9" fontId="0" fillId="0" borderId="0">
      <alignment wrapText="1"/>
    </xf>
    <xf numFmtId="169" fontId="51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4">
    <xf numFmtId="0" fontId="0" fillId="0" borderId="0" xfId="0" applyNumberFormat="1" applyAlignment="1"/>
    <xf numFmtId="0" fontId="0" fillId="0" borderId="0" xfId="1" applyNumberFormat="1" applyFont="1" applyBorder="1" applyAlignment="1" applyProtection="1"/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9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Alignment="1" applyProtection="1"/>
    <xf numFmtId="0" fontId="2" fillId="0" borderId="0" xfId="1" applyNumberFormat="1" applyFont="1" applyBorder="1" applyAlignment="1" applyProtection="1"/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1" applyNumberFormat="1" applyFont="1" applyAlignment="1" applyProtection="1">
      <protection hidden="1"/>
    </xf>
    <xf numFmtId="0" fontId="0" fillId="0" borderId="0" xfId="1" applyNumberFormat="1" applyFont="1" applyBorder="1" applyAlignment="1" applyProtection="1">
      <protection hidden="1"/>
    </xf>
    <xf numFmtId="0" fontId="24" fillId="0" borderId="0" xfId="1" applyNumberFormat="1" applyFont="1" applyFill="1" applyBorder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Border="1" applyAlignment="1" applyProtection="1">
      <protection hidden="1"/>
    </xf>
    <xf numFmtId="0" fontId="2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1" applyNumberFormat="1" applyFont="1" applyFill="1" applyBorder="1" applyAlignment="1" applyProtection="1">
      <alignment horizontal="center" vertical="center" wrapText="1"/>
      <protection locked="0"/>
    </xf>
    <xf numFmtId="167" fontId="2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167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23" fillId="0" borderId="1" xfId="4" applyNumberFormat="1" applyFont="1" applyFill="1" applyBorder="1" applyAlignment="1" applyProtection="1">
      <alignment horizontal="center" vertical="center" wrapText="1"/>
      <protection locked="0"/>
    </xf>
    <xf numFmtId="169" fontId="3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0" xfId="1" applyNumberFormat="1" applyFont="1" applyBorder="1" applyAlignment="1" applyProtection="1">
      <alignment horizontal="center" wrapText="1"/>
      <protection locked="0"/>
    </xf>
    <xf numFmtId="0" fontId="10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1" applyNumberFormat="1" applyFont="1" applyFill="1" applyBorder="1" applyAlignment="1" applyProtection="1">
      <protection hidden="1"/>
    </xf>
    <xf numFmtId="0" fontId="9" fillId="2" borderId="0" xfId="1" applyNumberFormat="1" applyFont="1" applyFill="1" applyBorder="1" applyAlignment="1" applyProtection="1">
      <protection hidden="1"/>
    </xf>
    <xf numFmtId="0" fontId="14" fillId="2" borderId="0" xfId="1" applyNumberFormat="1" applyFont="1" applyFill="1" applyBorder="1" applyAlignment="1" applyProtection="1">
      <protection hidden="1"/>
    </xf>
    <xf numFmtId="0" fontId="24" fillId="2" borderId="0" xfId="1" applyNumberFormat="1" applyFont="1" applyFill="1" applyBorder="1" applyAlignment="1" applyProtection="1">
      <protection hidden="1"/>
    </xf>
    <xf numFmtId="0" fontId="38" fillId="2" borderId="0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protection hidden="1"/>
    </xf>
    <xf numFmtId="0" fontId="23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15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22" fillId="2" borderId="0" xfId="1" applyNumberFormat="1" applyFont="1" applyFill="1" applyAlignment="1" applyProtection="1">
      <protection hidden="1"/>
    </xf>
    <xf numFmtId="0" fontId="8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/>
    <xf numFmtId="0" fontId="22" fillId="2" borderId="0" xfId="1" applyNumberFormat="1" applyFont="1" applyFill="1" applyBorder="1" applyAlignment="1" applyProtection="1">
      <alignment horizontal="left" vertical="center"/>
    </xf>
    <xf numFmtId="0" fontId="22" fillId="2" borderId="0" xfId="1" applyNumberFormat="1" applyFont="1" applyFill="1" applyAlignment="1" applyProtection="1"/>
    <xf numFmtId="0" fontId="0" fillId="2" borderId="4" xfId="1" applyNumberFormat="1" applyFont="1" applyFill="1" applyBorder="1" applyAlignment="1" applyProtection="1"/>
    <xf numFmtId="0" fontId="0" fillId="2" borderId="0" xfId="1" applyNumberFormat="1" applyFont="1" applyFill="1" applyAlignment="1"/>
    <xf numFmtId="0" fontId="5" fillId="2" borderId="0" xfId="1" applyNumberFormat="1" applyFont="1" applyFill="1" applyAlignment="1" applyProtection="1">
      <protection hidden="1"/>
    </xf>
    <xf numFmtId="9" fontId="9" fillId="2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Border="1" applyAlignment="1" applyProtection="1">
      <alignment horizontal="right" vertical="center"/>
      <protection hidden="1"/>
    </xf>
    <xf numFmtId="0" fontId="8" fillId="2" borderId="0" xfId="1" applyNumberFormat="1" applyFont="1" applyFill="1" applyBorder="1" applyAlignment="1" applyProtection="1">
      <alignment horizontal="right" vertical="center"/>
    </xf>
    <xf numFmtId="0" fontId="32" fillId="2" borderId="0" xfId="1" applyNumberFormat="1" applyFont="1" applyFill="1" applyBorder="1" applyAlignment="1" applyProtection="1">
      <alignment horizontal="left" vertical="center" wrapText="1"/>
    </xf>
    <xf numFmtId="0" fontId="32" fillId="2" borderId="5" xfId="1" applyNumberFormat="1" applyFont="1" applyFill="1" applyBorder="1" applyAlignment="1" applyProtection="1">
      <alignment horizontal="left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center" vertical="center" wrapText="1"/>
    </xf>
    <xf numFmtId="0" fontId="10" fillId="2" borderId="0" xfId="1" applyNumberFormat="1" applyFont="1" applyFill="1" applyBorder="1" applyAlignment="1" applyProtection="1">
      <protection hidden="1"/>
    </xf>
    <xf numFmtId="2" fontId="0" fillId="2" borderId="0" xfId="1" applyNumberFormat="1" applyFont="1" applyFill="1" applyBorder="1" applyAlignment="1" applyProtection="1">
      <alignment horizontal="center"/>
    </xf>
    <xf numFmtId="0" fontId="0" fillId="2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2" fillId="2" borderId="0" xfId="1" applyNumberFormat="1" applyFont="1" applyFill="1" applyBorder="1" applyAlignment="1" applyProtection="1"/>
    <xf numFmtId="0" fontId="0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wrapText="1"/>
      <protection hidden="1"/>
    </xf>
    <xf numFmtId="0" fontId="2" fillId="2" borderId="0" xfId="1" applyNumberFormat="1" applyFont="1" applyFill="1" applyBorder="1" applyAlignment="1" applyProtection="1">
      <alignment vertical="center"/>
      <protection hidden="1"/>
    </xf>
    <xf numFmtId="0" fontId="7" fillId="2" borderId="0" xfId="1" applyNumberFormat="1" applyFont="1" applyFill="1" applyBorder="1" applyAlignment="1" applyProtection="1">
      <alignment vertical="top"/>
    </xf>
    <xf numFmtId="0" fontId="15" fillId="2" borderId="0" xfId="1" applyNumberFormat="1" applyFont="1" applyFill="1" applyBorder="1" applyAlignment="1" applyProtection="1">
      <alignment horizontal="left"/>
      <protection hidden="1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0" xfId="1" applyNumberFormat="1" applyFont="1" applyFill="1" applyBorder="1" applyAlignment="1" applyProtection="1">
      <alignment vertical="center"/>
    </xf>
    <xf numFmtId="0" fontId="9" fillId="2" borderId="0" xfId="1" applyNumberFormat="1" applyFont="1" applyFill="1" applyBorder="1" applyAlignment="1" applyProtection="1">
      <alignment horizontal="center"/>
      <protection hidden="1"/>
    </xf>
    <xf numFmtId="0" fontId="30" fillId="2" borderId="0" xfId="1" applyNumberFormat="1" applyFont="1" applyFill="1" applyBorder="1" applyAlignment="1" applyProtection="1">
      <alignment horizontal="center" vertical="top"/>
    </xf>
    <xf numFmtId="0" fontId="7" fillId="2" borderId="0" xfId="1" applyNumberFormat="1" applyFont="1" applyFill="1" applyBorder="1" applyAlignment="1" applyProtection="1"/>
    <xf numFmtId="0" fontId="7" fillId="2" borderId="0" xfId="1" applyNumberFormat="1" applyFont="1" applyFill="1" applyAlignment="1" applyProtection="1"/>
    <xf numFmtId="0" fontId="2" fillId="2" borderId="0" xfId="1" applyNumberFormat="1" applyFont="1" applyFill="1" applyBorder="1" applyAlignment="1" applyProtection="1">
      <alignment horizontal="center" vertical="center"/>
    </xf>
    <xf numFmtId="0" fontId="0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top"/>
      <protection hidden="1"/>
    </xf>
    <xf numFmtId="0" fontId="3" fillId="2" borderId="0" xfId="1" applyNumberFormat="1" applyFont="1" applyFill="1" applyAlignment="1" applyProtection="1">
      <protection hidden="1"/>
    </xf>
    <xf numFmtId="0" fontId="0" fillId="2" borderId="5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>
      <alignment horizontal="center" vertical="top"/>
    </xf>
    <xf numFmtId="0" fontId="1" fillId="2" borderId="0" xfId="1" applyNumberFormat="1" applyFont="1" applyFill="1" applyAlignment="1" applyProtection="1"/>
    <xf numFmtId="0" fontId="18" fillId="2" borderId="0" xfId="1" applyNumberFormat="1" applyFont="1" applyFill="1" applyBorder="1" applyAlignment="1" applyProtection="1">
      <alignment horizontal="left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left" vertical="center" wrapText="1"/>
    </xf>
    <xf numFmtId="0" fontId="3" fillId="2" borderId="0" xfId="1" applyNumberFormat="1" applyFont="1" applyFill="1" applyBorder="1" applyAlignment="1" applyProtection="1">
      <alignment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/>
      <protection hidden="1"/>
    </xf>
    <xf numFmtId="0" fontId="10" fillId="2" borderId="0" xfId="1" applyNumberFormat="1" applyFont="1" applyFill="1" applyAlignment="1" applyProtection="1"/>
    <xf numFmtId="0" fontId="6" fillId="2" borderId="0" xfId="1" applyNumberFormat="1" applyFont="1" applyFill="1" applyBorder="1" applyAlignment="1" applyProtection="1">
      <alignment horizontal="center" vertical="top" wrapText="1"/>
    </xf>
    <xf numFmtId="0" fontId="10" fillId="2" borderId="0" xfId="1" applyNumberFormat="1" applyFont="1" applyFill="1" applyBorder="1" applyAlignment="1" applyProtection="1"/>
    <xf numFmtId="0" fontId="6" fillId="2" borderId="5" xfId="1" applyNumberFormat="1" applyFont="1" applyFill="1" applyBorder="1" applyAlignment="1" applyProtection="1">
      <alignment horizontal="center" vertical="top" wrapText="1"/>
    </xf>
    <xf numFmtId="0" fontId="0" fillId="2" borderId="0" xfId="1" applyNumberFormat="1" applyFont="1" applyFill="1" applyAlignment="1" applyProtection="1">
      <alignment wrapText="1"/>
      <protection locked="0"/>
    </xf>
    <xf numFmtId="0" fontId="39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7" fillId="2" borderId="0" xfId="1" applyNumberFormat="1" applyFont="1" applyFill="1" applyBorder="1" applyAlignment="1" applyProtection="1">
      <alignment horizontal="center" wrapText="1"/>
      <protection locked="0"/>
    </xf>
    <xf numFmtId="0" fontId="14" fillId="2" borderId="0" xfId="1" applyNumberFormat="1" applyFont="1" applyFill="1" applyAlignment="1" applyProtection="1">
      <protection hidden="1"/>
    </xf>
    <xf numFmtId="0" fontId="2" fillId="2" borderId="5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24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NumberFormat="1" applyFont="1" applyFill="1" applyBorder="1" applyAlignment="1" applyProtection="1">
      <alignment horizontal="center" vertical="top" wrapText="1"/>
      <protection hidden="1"/>
    </xf>
    <xf numFmtId="0" fontId="9" fillId="2" borderId="0" xfId="1" applyNumberFormat="1" applyFont="1" applyFill="1" applyBorder="1" applyAlignment="1" applyProtection="1">
      <alignment horizontal="left" wrapText="1"/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13" fillId="2" borderId="0" xfId="1" applyNumberFormat="1" applyFont="1" applyFill="1" applyBorder="1" applyAlignment="1" applyProtection="1">
      <alignment vertical="center" wrapText="1"/>
      <protection hidden="1"/>
    </xf>
    <xf numFmtId="0" fontId="6" fillId="2" borderId="0" xfId="1" applyNumberFormat="1" applyFont="1" applyFill="1" applyBorder="1" applyAlignment="1" applyProtection="1">
      <alignment horizontal="left" vertical="top"/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2" fillId="2" borderId="0" xfId="1" applyNumberFormat="1" applyFont="1" applyFill="1" applyBorder="1" applyAlignment="1" applyProtection="1">
      <alignment horizontal="centerContinuous"/>
    </xf>
    <xf numFmtId="0" fontId="4" fillId="2" borderId="0" xfId="1" applyNumberFormat="1" applyFont="1" applyFill="1" applyAlignment="1" applyProtection="1">
      <protection hidden="1"/>
    </xf>
    <xf numFmtId="0" fontId="19" fillId="2" borderId="0" xfId="1" applyNumberFormat="1" applyFont="1" applyFill="1" applyBorder="1" applyAlignment="1" applyProtection="1">
      <alignment vertical="center" wrapText="1"/>
    </xf>
    <xf numFmtId="9" fontId="6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center" vertical="center" wrapText="1" shrinkToFit="1"/>
    </xf>
    <xf numFmtId="0" fontId="19" fillId="2" borderId="5" xfId="1" applyNumberFormat="1" applyFont="1" applyFill="1" applyBorder="1" applyAlignment="1" applyProtection="1">
      <alignment vertical="center" wrapText="1"/>
    </xf>
    <xf numFmtId="0" fontId="7" fillId="2" borderId="0" xfId="1" applyNumberFormat="1" applyFont="1" applyFill="1" applyBorder="1" applyAlignment="1" applyProtection="1">
      <alignment vertical="center"/>
    </xf>
    <xf numFmtId="0" fontId="0" fillId="2" borderId="0" xfId="1" applyNumberFormat="1" applyFont="1" applyFill="1" applyAlignment="1" applyProtection="1">
      <alignment horizontal="center" vertical="center"/>
    </xf>
    <xf numFmtId="0" fontId="15" fillId="2" borderId="0" xfId="1" applyNumberFormat="1" applyFont="1" applyFill="1" applyBorder="1" applyAlignment="1" applyProtection="1">
      <alignment horizontal="left"/>
      <protection locked="0"/>
    </xf>
    <xf numFmtId="0" fontId="0" fillId="2" borderId="5" xfId="1" applyNumberFormat="1" applyFont="1" applyFill="1" applyBorder="1" applyAlignment="1" applyProtection="1">
      <protection hidden="1"/>
    </xf>
    <xf numFmtId="0" fontId="0" fillId="2" borderId="6" xfId="1" applyNumberFormat="1" applyFont="1" applyFill="1" applyBorder="1" applyAlignment="1" applyProtection="1">
      <alignment horizontal="center" vertical="center"/>
      <protection hidden="1"/>
    </xf>
    <xf numFmtId="0" fontId="8" fillId="2" borderId="0" xfId="1" applyNumberFormat="1" applyFont="1" applyFill="1" applyBorder="1" applyAlignment="1" applyProtection="1">
      <alignment horizontal="center" vertical="center" wrapText="1"/>
      <protection hidden="1"/>
    </xf>
    <xf numFmtId="167" fontId="20" fillId="2" borderId="0" xfId="1" applyNumberFormat="1" applyFont="1" applyFill="1" applyAlignment="1" applyProtection="1">
      <alignment horizontal="center"/>
      <protection hidden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164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NumberFormat="1" applyFont="1" applyFill="1" applyAlignment="1" applyProtection="1"/>
    <xf numFmtId="167" fontId="43" fillId="2" borderId="0" xfId="1" applyNumberFormat="1" applyFont="1" applyFill="1" applyAlignment="1" applyProtection="1">
      <alignment horizontal="center"/>
      <protection hidden="1"/>
    </xf>
    <xf numFmtId="0" fontId="33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alignment horizontal="left" vertical="center"/>
      <protection hidden="1"/>
    </xf>
    <xf numFmtId="0" fontId="0" fillId="2" borderId="0" xfId="1" applyNumberFormat="1" applyFont="1" applyFill="1" applyBorder="1" applyAlignment="1" applyProtection="1">
      <alignment vertical="top" wrapText="1"/>
      <protection hidden="1"/>
    </xf>
    <xf numFmtId="0" fontId="0" fillId="2" borderId="0" xfId="1" applyNumberFormat="1" applyFont="1" applyFill="1" applyAlignment="1" applyProtection="1">
      <alignment horizontal="left"/>
      <protection hidden="1"/>
    </xf>
    <xf numFmtId="0" fontId="0" fillId="2" borderId="0" xfId="1" applyNumberFormat="1" applyFont="1" applyFill="1" applyAlignment="1" applyProtection="1">
      <alignment horizontal="left"/>
      <protection locked="0"/>
    </xf>
    <xf numFmtId="0" fontId="25" fillId="2" borderId="0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protection hidden="1"/>
    </xf>
    <xf numFmtId="0" fontId="9" fillId="2" borderId="0" xfId="1" applyNumberFormat="1" applyFont="1" applyFill="1" applyBorder="1" applyAlignment="1" applyProtection="1">
      <alignment horizontal="left"/>
      <protection hidden="1"/>
    </xf>
    <xf numFmtId="0" fontId="0" fillId="2" borderId="0" xfId="1" applyNumberFormat="1" applyFont="1" applyFill="1" applyAlignment="1" applyProtection="1">
      <alignment horizontal="center" wrapText="1"/>
      <protection hidden="1"/>
    </xf>
    <xf numFmtId="0" fontId="31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1" applyNumberFormat="1" applyFont="1" applyFill="1" applyAlignment="1" applyProtection="1">
      <alignment horizontal="center"/>
    </xf>
    <xf numFmtId="0" fontId="1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/>
    <xf numFmtId="1" fontId="42" fillId="0" borderId="7" xfId="1" applyNumberFormat="1" applyFont="1" applyFill="1" applyBorder="1" applyAlignment="1" applyProtection="1">
      <alignment horizontal="center" wrapText="1"/>
      <protection locked="0"/>
    </xf>
    <xf numFmtId="168" fontId="42" fillId="0" borderId="3" xfId="1" applyNumberFormat="1" applyFont="1" applyFill="1" applyBorder="1" applyAlignment="1" applyProtection="1">
      <alignment horizontal="center"/>
      <protection locked="0"/>
    </xf>
    <xf numFmtId="0" fontId="2" fillId="0" borderId="5" xfId="1" applyNumberFormat="1" applyFont="1" applyBorder="1" applyAlignment="1" applyProtection="1">
      <alignment horizontal="center"/>
      <protection locked="0"/>
    </xf>
    <xf numFmtId="0" fontId="6" fillId="2" borderId="4" xfId="1" applyNumberFormat="1" applyFont="1" applyFill="1" applyBorder="1" applyAlignment="1" applyProtection="1">
      <alignment horizontal="center" vertical="center"/>
      <protection hidden="1"/>
    </xf>
    <xf numFmtId="0" fontId="0" fillId="2" borderId="0" xfId="1" applyNumberFormat="1" applyFont="1" applyFill="1" applyAlignment="1" applyProtection="1">
      <alignment horizontal="justify"/>
      <protection hidden="1"/>
    </xf>
    <xf numFmtId="0" fontId="0" fillId="2" borderId="0" xfId="1" applyNumberFormat="1" applyFont="1" applyFill="1" applyAlignment="1" applyProtection="1">
      <alignment horizontal="center" vertical="top" wrapText="1"/>
      <protection hidden="1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Border="1" applyAlignment="1" applyProtection="1">
      <alignment vertical="center" wrapText="1"/>
      <protection hidden="1"/>
    </xf>
    <xf numFmtId="0" fontId="0" fillId="2" borderId="0" xfId="1" applyNumberFormat="1" applyFont="1" applyFill="1" applyBorder="1" applyAlignment="1" applyProtection="1">
      <alignment vertical="center" wrapText="1"/>
      <protection hidden="1"/>
    </xf>
    <xf numFmtId="0" fontId="0" fillId="2" borderId="0" xfId="1" applyNumberFormat="1" applyFont="1" applyFill="1" applyBorder="1" applyAlignment="1" applyProtection="1">
      <alignment wrapText="1"/>
      <protection hidden="1"/>
    </xf>
    <xf numFmtId="0" fontId="2" fillId="2" borderId="0" xfId="1" applyNumberFormat="1" applyFont="1" applyFill="1" applyBorder="1" applyAlignment="1" applyProtection="1">
      <alignment horizontal="centerContinuous" vertical="center"/>
      <protection hidden="1"/>
    </xf>
    <xf numFmtId="0" fontId="7" fillId="2" borderId="0" xfId="1" applyNumberFormat="1" applyFont="1" applyFill="1" applyBorder="1" applyAlignment="1" applyProtection="1">
      <alignment vertical="top"/>
      <protection hidden="1"/>
    </xf>
    <xf numFmtId="0" fontId="32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2" fillId="2" borderId="5" xfId="1" applyNumberFormat="1" applyFont="1" applyFill="1" applyBorder="1" applyAlignment="1" applyProtection="1">
      <alignment horizontal="left" vertical="center" wrapText="1"/>
      <protection hidden="1"/>
    </xf>
    <xf numFmtId="9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Alignment="1" applyProtection="1">
      <alignment horizontal="center" vertical="center"/>
      <protection hidden="1"/>
    </xf>
    <xf numFmtId="0" fontId="8" fillId="2" borderId="0" xfId="1" applyNumberFormat="1" applyFont="1" applyFill="1" applyAlignment="1" applyProtection="1">
      <alignment horizontal="right" vertical="center"/>
      <protection hidden="1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9" fillId="2" borderId="7" xfId="1" applyNumberFormat="1" applyFont="1" applyFill="1" applyBorder="1" applyAlignment="1" applyProtection="1">
      <alignment horizontal="center" vertical="top" wrapText="1"/>
      <protection hidden="1"/>
    </xf>
    <xf numFmtId="0" fontId="9" fillId="2" borderId="7" xfId="1" applyNumberFormat="1" applyFont="1" applyFill="1" applyBorder="1" applyAlignment="1" applyProtection="1">
      <alignment horizontal="center" wrapText="1"/>
      <protection hidden="1"/>
    </xf>
    <xf numFmtId="0" fontId="9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1" applyNumberFormat="1" applyFont="1" applyFill="1" applyBorder="1" applyAlignment="1" applyProtection="1">
      <alignment horizontal="center" vertical="center"/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27" fillId="2" borderId="7" xfId="1" applyNumberFormat="1" applyFont="1" applyFill="1" applyBorder="1" applyAlignment="1" applyProtection="1">
      <alignment vertical="center" wrapText="1"/>
      <protection hidden="1"/>
    </xf>
    <xf numFmtId="0" fontId="0" fillId="2" borderId="8" xfId="1" applyNumberFormat="1" applyFont="1" applyFill="1" applyBorder="1" applyAlignment="1" applyProtection="1"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26" fillId="2" borderId="0" xfId="1" applyNumberFormat="1" applyFont="1" applyFill="1" applyAlignment="1" applyProtection="1">
      <protection hidden="1"/>
    </xf>
    <xf numFmtId="0" fontId="47" fillId="2" borderId="0" xfId="1" applyNumberFormat="1" applyFont="1" applyFill="1" applyAlignment="1" applyProtection="1">
      <alignment vertical="center"/>
    </xf>
    <xf numFmtId="0" fontId="47" fillId="2" borderId="0" xfId="1" applyNumberFormat="1" applyFont="1" applyFill="1" applyAlignment="1" applyProtection="1">
      <alignment vertical="center"/>
      <protection hidden="1"/>
    </xf>
    <xf numFmtId="0" fontId="47" fillId="0" borderId="0" xfId="1" applyNumberFormat="1" applyFont="1" applyAlignment="1" applyProtection="1">
      <alignment vertical="center"/>
      <protection hidden="1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protection hidden="1"/>
    </xf>
    <xf numFmtId="0" fontId="14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1" applyNumberFormat="1" applyFont="1" applyFill="1" applyBorder="1" applyAlignment="1" applyProtection="1">
      <alignment horizontal="center" vertical="center"/>
      <protection hidden="1"/>
    </xf>
    <xf numFmtId="0" fontId="24" fillId="0" borderId="0" xfId="1" applyNumberFormat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1" applyNumberFormat="1" applyFont="1" applyFill="1" applyBorder="1" applyAlignment="1" applyProtection="1">
      <alignment horizontal="center" vertical="center"/>
      <protection hidden="1"/>
    </xf>
    <xf numFmtId="0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1" applyNumberFormat="1" applyFont="1" applyFill="1" applyBorder="1" applyAlignment="1" applyProtection="1">
      <protection hidden="1"/>
    </xf>
    <xf numFmtId="1" fontId="2" fillId="3" borderId="1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NumberFormat="1" applyFont="1" applyFill="1" applyBorder="1" applyAlignment="1" applyProtection="1">
      <alignment horizontal="center" vertical="center"/>
      <protection hidden="1"/>
    </xf>
    <xf numFmtId="164" fontId="52" fillId="2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/>
    <xf numFmtId="0" fontId="23" fillId="0" borderId="0" xfId="1" applyNumberFormat="1" applyFont="1" applyFill="1" applyAlignment="1" applyProtection="1">
      <protection hidden="1"/>
    </xf>
    <xf numFmtId="0" fontId="15" fillId="0" borderId="0" xfId="1" applyNumberFormat="1" applyFont="1" applyFill="1" applyAlignment="1" applyProtection="1">
      <protection hidden="1"/>
    </xf>
    <xf numFmtId="0" fontId="22" fillId="0" borderId="0" xfId="1" applyNumberFormat="1" applyFont="1" applyFill="1" applyAlignment="1" applyProtection="1">
      <protection hidden="1"/>
    </xf>
    <xf numFmtId="16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Border="1" applyAlignment="1" applyProtection="1">
      <protection hidden="1"/>
    </xf>
    <xf numFmtId="0" fontId="0" fillId="0" borderId="0" xfId="1" applyNumberFormat="1" applyFont="1" applyFill="1" applyAlignment="1"/>
    <xf numFmtId="0" fontId="3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/>
    <xf numFmtId="0" fontId="0" fillId="0" borderId="0" xfId="1" applyNumberFormat="1" applyFont="1" applyFill="1" applyAlignment="1">
      <alignment horizontal="center" vertical="top" wrapText="1"/>
    </xf>
    <xf numFmtId="0" fontId="3" fillId="0" borderId="0" xfId="1" applyNumberFormat="1" applyFont="1" applyFill="1" applyAlignment="1" applyProtection="1"/>
    <xf numFmtId="0" fontId="26" fillId="0" borderId="0" xfId="1" applyNumberFormat="1" applyFont="1" applyFill="1" applyAlignment="1" applyProtection="1"/>
    <xf numFmtId="0" fontId="0" fillId="2" borderId="0" xfId="1" applyNumberFormat="1" applyFont="1" applyFill="1" applyBorder="1" applyAlignment="1" applyProtection="1">
      <alignment vertical="top"/>
      <protection hidden="1"/>
    </xf>
    <xf numFmtId="0" fontId="0" fillId="0" borderId="0" xfId="1" applyNumberFormat="1" applyFont="1" applyFill="1" applyAlignment="1" applyProtection="1">
      <protection locked="0"/>
    </xf>
    <xf numFmtId="0" fontId="6" fillId="0" borderId="0" xfId="1" applyNumberFormat="1" applyFont="1" applyFill="1" applyAlignment="1" applyProtection="1">
      <protection locked="0"/>
    </xf>
    <xf numFmtId="0" fontId="6" fillId="0" borderId="0" xfId="1" applyNumberFormat="1" applyFont="1" applyFill="1" applyAlignment="1" applyProtection="1">
      <alignment horizontal="left" vertical="center"/>
      <protection locked="0"/>
    </xf>
    <xf numFmtId="0" fontId="6" fillId="0" borderId="0" xfId="1" applyNumberFormat="1" applyFont="1" applyFill="1" applyAlignment="1" applyProtection="1">
      <protection hidden="1"/>
    </xf>
    <xf numFmtId="0" fontId="17" fillId="2" borderId="0" xfId="1" applyNumberFormat="1" applyFont="1" applyFill="1" applyBorder="1" applyAlignment="1" applyProtection="1">
      <alignment vertical="center"/>
      <protection hidden="1"/>
    </xf>
    <xf numFmtId="0" fontId="17" fillId="2" borderId="0" xfId="1" applyNumberFormat="1" applyFont="1" applyFill="1" applyAlignment="1" applyProtection="1">
      <alignment horizontal="left"/>
    </xf>
    <xf numFmtId="0" fontId="17" fillId="2" borderId="0" xfId="1" applyNumberFormat="1" applyFont="1" applyFill="1" applyAlignment="1" applyProtection="1"/>
    <xf numFmtId="0" fontId="1" fillId="0" borderId="0" xfId="1" applyNumberFormat="1" applyFont="1" applyFill="1" applyAlignment="1"/>
    <xf numFmtId="0" fontId="0" fillId="5" borderId="0" xfId="0" applyNumberFormat="1" applyFill="1" applyAlignment="1"/>
    <xf numFmtId="0" fontId="4" fillId="6" borderId="9" xfId="1" applyNumberFormat="1" applyFont="1" applyFill="1" applyBorder="1" applyAlignment="1" applyProtection="1">
      <alignment horizontal="centerContinuous" wrapText="1"/>
      <protection hidden="1"/>
    </xf>
    <xf numFmtId="0" fontId="2" fillId="6" borderId="7" xfId="1" applyNumberFormat="1" applyFont="1" applyFill="1" applyBorder="1" applyAlignment="1" applyProtection="1">
      <alignment horizontal="centerContinuous" wrapText="1"/>
    </xf>
    <xf numFmtId="0" fontId="12" fillId="6" borderId="7" xfId="1" applyNumberFormat="1" applyFont="1" applyFill="1" applyBorder="1" applyAlignment="1" applyProtection="1">
      <alignment horizontal="centerContinuous" wrapText="1"/>
    </xf>
    <xf numFmtId="0" fontId="2" fillId="6" borderId="3" xfId="1" applyNumberFormat="1" applyFont="1" applyFill="1" applyBorder="1" applyAlignment="1" applyProtection="1">
      <alignment horizontal="centerContinuous" wrapText="1"/>
    </xf>
    <xf numFmtId="0" fontId="53" fillId="6" borderId="0" xfId="1" applyNumberFormat="1" applyFont="1" applyFill="1" applyAlignment="1" applyProtection="1"/>
    <xf numFmtId="0" fontId="6" fillId="6" borderId="0" xfId="1" applyNumberFormat="1" applyFont="1" applyFill="1" applyBorder="1" applyAlignment="1" applyProtection="1">
      <alignment horizontal="left"/>
      <protection hidden="1"/>
    </xf>
    <xf numFmtId="0" fontId="6" fillId="6" borderId="0" xfId="1" applyNumberFormat="1" applyFont="1" applyFill="1" applyBorder="1" applyAlignment="1" applyProtection="1">
      <protection hidden="1"/>
    </xf>
    <xf numFmtId="0" fontId="9" fillId="6" borderId="10" xfId="1" applyNumberFormat="1" applyFont="1" applyFill="1" applyBorder="1" applyAlignment="1" applyProtection="1">
      <alignment horizontal="center" vertical="top" wrapText="1"/>
      <protection hidden="1"/>
    </xf>
    <xf numFmtId="0" fontId="3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0" xfId="1" applyNumberFormat="1" applyFont="1" applyFill="1" applyBorder="1" applyAlignment="1" applyProtection="1">
      <alignment horizontal="centerContinuous"/>
      <protection hidden="1"/>
    </xf>
    <xf numFmtId="0" fontId="53" fillId="6" borderId="0" xfId="1" applyNumberFormat="1" applyFont="1" applyFill="1" applyAlignment="1" applyProtection="1">
      <protection hidden="1"/>
    </xf>
    <xf numFmtId="0" fontId="53" fillId="6" borderId="10" xfId="1" applyNumberFormat="1" applyFont="1" applyFill="1" applyBorder="1" applyAlignment="1" applyProtection="1">
      <protection hidden="1"/>
    </xf>
    <xf numFmtId="0" fontId="53" fillId="6" borderId="4" xfId="1" applyNumberFormat="1" applyFont="1" applyFill="1" applyBorder="1" applyAlignment="1" applyProtection="1">
      <protection hidden="1"/>
    </xf>
    <xf numFmtId="0" fontId="12" fillId="6" borderId="0" xfId="1" applyNumberFormat="1" applyFont="1" applyFill="1" applyBorder="1" applyAlignment="1" applyProtection="1">
      <alignment horizontal="center"/>
      <protection hidden="1"/>
    </xf>
    <xf numFmtId="164" fontId="2" fillId="6" borderId="0" xfId="1" applyNumberFormat="1" applyFont="1" applyFill="1" applyBorder="1" applyAlignment="1" applyProtection="1">
      <alignment horizontal="center"/>
      <protection hidden="1"/>
    </xf>
    <xf numFmtId="0" fontId="7" fillId="6" borderId="0" xfId="1" applyNumberFormat="1" applyFont="1" applyFill="1" applyBorder="1" applyAlignment="1" applyProtection="1">
      <alignment horizontal="center"/>
      <protection hidden="1"/>
    </xf>
    <xf numFmtId="0" fontId="53" fillId="6" borderId="0" xfId="1" applyNumberFormat="1" applyFont="1" applyFill="1" applyBorder="1" applyAlignment="1" applyProtection="1">
      <protection hidden="1"/>
    </xf>
    <xf numFmtId="0" fontId="53" fillId="6" borderId="6" xfId="1" applyNumberFormat="1" applyFont="1" applyFill="1" applyBorder="1" applyAlignment="1" applyProtection="1">
      <protection hidden="1"/>
    </xf>
    <xf numFmtId="164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53" fillId="6" borderId="8" xfId="1" applyNumberFormat="1" applyFont="1" applyFill="1" applyBorder="1" applyAlignment="1" applyProtection="1">
      <alignment horizontal="center"/>
      <protection hidden="1"/>
    </xf>
    <xf numFmtId="2" fontId="2" fillId="6" borderId="0" xfId="1" applyNumberFormat="1" applyFont="1" applyFill="1" applyBorder="1" applyAlignment="1" applyProtection="1">
      <alignment horizontal="center" vertical="center"/>
      <protection hidden="1"/>
    </xf>
    <xf numFmtId="0" fontId="7" fillId="6" borderId="0" xfId="1" applyNumberFormat="1" applyFont="1" applyFill="1" applyBorder="1" applyAlignment="1" applyProtection="1">
      <protection hidden="1"/>
    </xf>
    <xf numFmtId="0" fontId="12" fillId="6" borderId="8" xfId="1" applyNumberFormat="1" applyFont="1" applyFill="1" applyBorder="1" applyAlignment="1" applyProtection="1">
      <alignment horizontal="center" vertical="center"/>
      <protection hidden="1"/>
    </xf>
    <xf numFmtId="0" fontId="12" fillId="6" borderId="0" xfId="1" applyNumberFormat="1" applyFont="1" applyFill="1" applyBorder="1" applyAlignment="1" applyProtection="1">
      <alignment horizontal="center" vertical="center"/>
      <protection hidden="1"/>
    </xf>
    <xf numFmtId="164" fontId="2" fillId="6" borderId="0" xfId="1" applyNumberFormat="1" applyFont="1" applyFill="1" applyBorder="1" applyAlignment="1" applyProtection="1">
      <alignment horizontal="center" vertical="center"/>
      <protection hidden="1"/>
    </xf>
    <xf numFmtId="0" fontId="7" fillId="6" borderId="0" xfId="1" applyNumberFormat="1" applyFont="1" applyFill="1" applyBorder="1" applyAlignment="1" applyProtection="1">
      <alignment vertical="center"/>
      <protection hidden="1"/>
    </xf>
    <xf numFmtId="0" fontId="7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53" fillId="6" borderId="8" xfId="1" applyNumberFormat="1" applyFont="1" applyFill="1" applyBorder="1" applyAlignment="1" applyProtection="1">
      <protection hidden="1"/>
    </xf>
    <xf numFmtId="0" fontId="10" fillId="6" borderId="0" xfId="1" applyNumberFormat="1" applyFont="1" applyFill="1" applyBorder="1" applyAlignment="1" applyProtection="1">
      <protection hidden="1"/>
    </xf>
    <xf numFmtId="0" fontId="44" fillId="6" borderId="0" xfId="1" applyNumberFormat="1" applyFont="1" applyFill="1" applyBorder="1" applyAlignment="1" applyProtection="1">
      <protection hidden="1"/>
    </xf>
    <xf numFmtId="0" fontId="44" fillId="6" borderId="6" xfId="1" applyNumberFormat="1" applyFont="1" applyFill="1" applyBorder="1" applyAlignment="1" applyProtection="1">
      <protection hidden="1"/>
    </xf>
    <xf numFmtId="0" fontId="8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45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23" fillId="6" borderId="0" xfId="1" applyNumberFormat="1" applyFont="1" applyFill="1" applyBorder="1" applyAlignment="1" applyProtection="1">
      <alignment horizontal="center"/>
      <protection hidden="1"/>
    </xf>
    <xf numFmtId="0" fontId="8" fillId="6" borderId="0" xfId="1" applyNumberFormat="1" applyFont="1" applyFill="1" applyBorder="1" applyAlignment="1" applyProtection="1">
      <alignment horizontal="center" vertical="center"/>
      <protection hidden="1"/>
    </xf>
    <xf numFmtId="0" fontId="45" fillId="6" borderId="0" xfId="1" applyNumberFormat="1" applyFont="1" applyFill="1" applyBorder="1" applyAlignment="1" applyProtection="1">
      <alignment horizontal="center" vertical="center"/>
      <protection hidden="1"/>
    </xf>
    <xf numFmtId="0" fontId="7" fillId="6" borderId="0" xfId="1" applyNumberFormat="1" applyFont="1" applyFill="1" applyBorder="1" applyAlignment="1" applyProtection="1">
      <alignment horizontal="right" vertical="center" wrapText="1"/>
      <protection hidden="1"/>
    </xf>
    <xf numFmtId="0" fontId="45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8" xfId="1" applyNumberFormat="1" applyFont="1" applyFill="1" applyBorder="1" applyAlignment="1" applyProtection="1">
      <alignment horizontal="center" vertical="center" wrapText="1"/>
      <protection hidden="1"/>
    </xf>
    <xf numFmtId="164" fontId="2" fillId="6" borderId="0" xfId="1" applyNumberFormat="1" applyFont="1" applyFill="1" applyBorder="1" applyAlignment="1" applyProtection="1">
      <alignment horizontal="left"/>
      <protection hidden="1"/>
    </xf>
    <xf numFmtId="0" fontId="12" fillId="6" borderId="8" xfId="1" applyNumberFormat="1" applyFont="1" applyFill="1" applyBorder="1" applyAlignment="1" applyProtection="1">
      <alignment horizontal="right" vertical="center" wrapText="1"/>
      <protection hidden="1"/>
    </xf>
    <xf numFmtId="0" fontId="53" fillId="6" borderId="0" xfId="1" applyNumberFormat="1" applyFont="1" applyFill="1" applyBorder="1" applyAlignment="1" applyProtection="1">
      <alignment horizontal="right" vertical="center" wrapText="1"/>
      <protection hidden="1"/>
    </xf>
    <xf numFmtId="164" fontId="11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53" fillId="6" borderId="5" xfId="1" applyNumberFormat="1" applyFont="1" applyFill="1" applyBorder="1" applyAlignment="1" applyProtection="1">
      <protection hidden="1"/>
    </xf>
    <xf numFmtId="0" fontId="53" fillId="6" borderId="11" xfId="1" applyNumberFormat="1" applyFont="1" applyFill="1" applyBorder="1" applyAlignment="1" applyProtection="1">
      <protection hidden="1"/>
    </xf>
    <xf numFmtId="0" fontId="16" fillId="6" borderId="12" xfId="1" applyNumberFormat="1" applyFont="1" applyFill="1" applyBorder="1" applyAlignment="1" applyProtection="1">
      <alignment horizontal="center" vertical="center"/>
      <protection hidden="1"/>
    </xf>
    <xf numFmtId="0" fontId="16" fillId="6" borderId="5" xfId="1" applyNumberFormat="1" applyFont="1" applyFill="1" applyBorder="1" applyAlignment="1" applyProtection="1">
      <alignment horizontal="center" vertical="center"/>
      <protection hidden="1"/>
    </xf>
    <xf numFmtId="0" fontId="48" fillId="6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48" fillId="6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48" fillId="6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8" fillId="6" borderId="12" xfId="1" applyNumberFormat="1" applyFont="1" applyFill="1" applyBorder="1" applyAlignment="1" applyProtection="1">
      <alignment horizontal="centerContinuous" vertical="center"/>
      <protection hidden="1"/>
    </xf>
    <xf numFmtId="0" fontId="2" fillId="6" borderId="5" xfId="1" applyNumberFormat="1" applyFont="1" applyFill="1" applyBorder="1" applyAlignment="1" applyProtection="1">
      <alignment horizontal="centerContinuous" vertical="center"/>
      <protection hidden="1"/>
    </xf>
    <xf numFmtId="0" fontId="2" fillId="6" borderId="11" xfId="1" applyNumberFormat="1" applyFont="1" applyFill="1" applyBorder="1" applyAlignment="1" applyProtection="1">
      <alignment horizontal="centerContinuous" vertical="center"/>
      <protection hidden="1"/>
    </xf>
    <xf numFmtId="0" fontId="27" fillId="6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27" fillId="6" borderId="4" xfId="1" applyNumberFormat="1" applyFont="1" applyFill="1" applyBorder="1" applyAlignment="1" applyProtection="1">
      <alignment vertical="center" wrapText="1"/>
      <protection hidden="1"/>
    </xf>
    <xf numFmtId="0" fontId="4" fillId="6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12" fillId="6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4" fillId="6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4" fillId="6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2" fillId="6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12" fillId="6" borderId="7" xfId="1" applyNumberFormat="1" applyFont="1" applyFill="1" applyBorder="1" applyAlignment="1" applyProtection="1">
      <alignment horizontal="centerContinuous" vertical="center"/>
      <protection hidden="1"/>
    </xf>
    <xf numFmtId="0" fontId="12" fillId="6" borderId="3" xfId="1" applyNumberFormat="1" applyFont="1" applyFill="1" applyBorder="1" applyAlignment="1" applyProtection="1">
      <alignment horizontal="centerContinuous" vertical="center"/>
      <protection hidden="1"/>
    </xf>
    <xf numFmtId="0" fontId="8" fillId="6" borderId="0" xfId="1" applyNumberFormat="1" applyFont="1" applyFill="1" applyBorder="1" applyAlignment="1" applyProtection="1">
      <alignment horizontal="centerContinuous"/>
      <protection hidden="1"/>
    </xf>
    <xf numFmtId="0" fontId="17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6" borderId="4" xfId="1" applyNumberFormat="1" applyFont="1" applyFill="1" applyBorder="1" applyAlignment="1" applyProtection="1">
      <alignment wrapText="1"/>
      <protection hidden="1"/>
    </xf>
    <xf numFmtId="0" fontId="39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6" borderId="0" xfId="1" applyNumberFormat="1" applyFont="1" applyFill="1" applyBorder="1" applyAlignment="1" applyProtection="1">
      <alignment wrapText="1"/>
      <protection hidden="1"/>
    </xf>
    <xf numFmtId="0" fontId="12" fillId="6" borderId="0" xfId="1" applyNumberFormat="1" applyFont="1" applyFill="1" applyBorder="1" applyAlignment="1" applyProtection="1">
      <alignment horizontal="center" wrapText="1"/>
      <protection hidden="1"/>
    </xf>
    <xf numFmtId="0" fontId="40" fillId="6" borderId="0" xfId="1" applyNumberFormat="1" applyFont="1" applyFill="1" applyBorder="1" applyAlignment="1" applyProtection="1">
      <alignment horizontal="center" vertical="top" wrapText="1"/>
      <protection hidden="1"/>
    </xf>
    <xf numFmtId="0" fontId="8" fillId="6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6" borderId="1" xfId="1" applyNumberFormat="1" applyFont="1" applyFill="1" applyBorder="1" applyAlignment="1" applyProtection="1">
      <alignment horizontal="center"/>
      <protection hidden="1"/>
    </xf>
    <xf numFmtId="164" fontId="3" fillId="6" borderId="13" xfId="1" applyNumberFormat="1" applyFont="1" applyFill="1" applyBorder="1" applyAlignment="1" applyProtection="1">
      <alignment horizontal="center"/>
      <protection hidden="1"/>
    </xf>
    <xf numFmtId="164" fontId="2" fillId="6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7" xfId="1" applyNumberFormat="1" applyFont="1" applyFill="1" applyBorder="1" applyAlignment="1" applyProtection="1">
      <alignment horizontal="centerContinuous"/>
      <protection hidden="1"/>
    </xf>
    <xf numFmtId="0" fontId="12" fillId="6" borderId="3" xfId="1" applyNumberFormat="1" applyFont="1" applyFill="1" applyBorder="1" applyAlignment="1" applyProtection="1">
      <alignment horizontal="centerContinuous"/>
      <protection hidden="1"/>
    </xf>
    <xf numFmtId="0" fontId="4" fillId="6" borderId="4" xfId="1" applyNumberFormat="1" applyFont="1" applyFill="1" applyBorder="1" applyAlignment="1" applyProtection="1">
      <alignment horizontal="centerContinuous"/>
      <protection hidden="1"/>
    </xf>
    <xf numFmtId="0" fontId="4" fillId="6" borderId="0" xfId="1" applyNumberFormat="1" applyFont="1" applyFill="1" applyBorder="1" applyAlignment="1" applyProtection="1">
      <alignment horizontal="centerContinuous"/>
      <protection hidden="1"/>
    </xf>
    <xf numFmtId="0" fontId="3" fillId="6" borderId="4" xfId="1" applyNumberFormat="1" applyFont="1" applyFill="1" applyBorder="1" applyAlignment="1" applyProtection="1">
      <protection hidden="1"/>
    </xf>
    <xf numFmtId="0" fontId="3" fillId="6" borderId="0" xfId="1" applyNumberFormat="1" applyFont="1" applyFill="1" applyBorder="1" applyAlignment="1" applyProtection="1">
      <protection hidden="1"/>
    </xf>
    <xf numFmtId="0" fontId="40" fillId="6" borderId="0" xfId="1" applyNumberFormat="1" applyFont="1" applyFill="1" applyBorder="1" applyAlignment="1" applyProtection="1">
      <alignment horizontal="center" vertical="top"/>
      <protection hidden="1"/>
    </xf>
    <xf numFmtId="0" fontId="12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0" xfId="1" applyNumberFormat="1" applyFont="1" applyFill="1" applyAlignment="1" applyProtection="1">
      <alignment horizontal="centerContinuous"/>
      <protection hidden="1"/>
    </xf>
    <xf numFmtId="0" fontId="2" fillId="6" borderId="1" xfId="1" applyNumberFormat="1" applyFont="1" applyFill="1" applyBorder="1" applyAlignment="1" applyProtection="1">
      <alignment horizontal="center" vertical="center" wrapText="1"/>
    </xf>
    <xf numFmtId="0" fontId="2" fillId="6" borderId="15" xfId="1" applyNumberFormat="1" applyFont="1" applyFill="1" applyBorder="1" applyAlignment="1" applyProtection="1">
      <alignment horizontal="center" vertical="center" wrapText="1"/>
    </xf>
    <xf numFmtId="164" fontId="53" fillId="6" borderId="1" xfId="1" applyNumberFormat="1" applyFont="1" applyFill="1" applyBorder="1" applyAlignment="1" applyProtection="1">
      <alignment horizontal="center"/>
      <protection hidden="1"/>
    </xf>
    <xf numFmtId="164" fontId="53" fillId="6" borderId="13" xfId="1" applyNumberFormat="1" applyFont="1" applyFill="1" applyBorder="1" applyAlignment="1" applyProtection="1">
      <alignment horizontal="center"/>
      <protection hidden="1"/>
    </xf>
    <xf numFmtId="164" fontId="2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0" xfId="1" applyNumberFormat="1" applyFont="1" applyFill="1" applyAlignment="1" applyProtection="1">
      <alignment horizontal="centerContinuous"/>
    </xf>
    <xf numFmtId="0" fontId="8" fillId="6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9" fillId="6" borderId="0" xfId="1" applyNumberFormat="1" applyFont="1" applyFill="1" applyBorder="1" applyAlignment="1" applyProtection="1">
      <alignment horizontal="left"/>
      <protection hidden="1"/>
    </xf>
    <xf numFmtId="0" fontId="9" fillId="6" borderId="0" xfId="1" applyNumberFormat="1" applyFont="1" applyFill="1" applyBorder="1" applyAlignment="1" applyProtection="1">
      <protection hidden="1"/>
    </xf>
    <xf numFmtId="0" fontId="8" fillId="6" borderId="0" xfId="1" applyNumberFormat="1" applyFont="1" applyFill="1" applyBorder="1" applyAlignment="1" applyProtection="1">
      <alignment horizontal="centerContinuous" vertical="center"/>
      <protection hidden="1"/>
    </xf>
    <xf numFmtId="0" fontId="7" fillId="6" borderId="0" xfId="1" applyNumberFormat="1" applyFont="1" applyFill="1" applyBorder="1" applyAlignment="1" applyProtection="1">
      <alignment horizontal="right"/>
      <protection hidden="1"/>
    </xf>
    <xf numFmtId="0" fontId="14" fillId="6" borderId="0" xfId="1" applyNumberFormat="1" applyFont="1" applyFill="1" applyAlignment="1" applyProtection="1">
      <protection hidden="1"/>
    </xf>
    <xf numFmtId="0" fontId="2" fillId="6" borderId="1" xfId="1" applyNumberFormat="1" applyFont="1" applyFill="1" applyBorder="1" applyAlignment="1" applyProtection="1">
      <alignment horizontal="right" vertical="center" wrapText="1" indent="2"/>
      <protection hidden="1"/>
    </xf>
    <xf numFmtId="0" fontId="4" fillId="6" borderId="0" xfId="1" applyNumberFormat="1" applyFont="1" applyFill="1" applyAlignment="1" applyProtection="1">
      <alignment horizontal="centerContinuous"/>
      <protection hidden="1"/>
    </xf>
    <xf numFmtId="0" fontId="4" fillId="6" borderId="0" xfId="1" applyNumberFormat="1" applyFont="1" applyFill="1" applyBorder="1" applyAlignment="1" applyProtection="1">
      <protection hidden="1"/>
    </xf>
    <xf numFmtId="0" fontId="2" fillId="6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2" fillId="6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2" fillId="6" borderId="11" xfId="1" applyNumberFormat="1" applyFont="1" applyFill="1" applyBorder="1" applyAlignment="1" applyProtection="1">
      <alignment horizontal="center" vertical="top" wrapText="1"/>
      <protection hidden="1"/>
    </xf>
    <xf numFmtId="0" fontId="2" fillId="6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2" fillId="6" borderId="7" xfId="1" applyNumberFormat="1" applyFont="1" applyFill="1" applyBorder="1" applyAlignment="1" applyProtection="1">
      <alignment horizontal="centerContinuous" vertical="center"/>
      <protection hidden="1"/>
    </xf>
    <xf numFmtId="0" fontId="2" fillId="6" borderId="3" xfId="1" applyNumberFormat="1" applyFont="1" applyFill="1" applyBorder="1" applyAlignment="1" applyProtection="1">
      <alignment horizontal="centerContinuous" vertical="center"/>
      <protection hidden="1"/>
    </xf>
    <xf numFmtId="167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53" fillId="6" borderId="9" xfId="1" applyNumberFormat="1" applyFont="1" applyFill="1" applyBorder="1" applyAlignment="1" applyProtection="1">
      <protection hidden="1"/>
    </xf>
    <xf numFmtId="0" fontId="53" fillId="6" borderId="7" xfId="1" applyNumberFormat="1" applyFont="1" applyFill="1" applyBorder="1" applyAlignment="1" applyProtection="1">
      <protection hidden="1"/>
    </xf>
    <xf numFmtId="0" fontId="12" fillId="6" borderId="2" xfId="1" applyNumberFormat="1" applyFont="1" applyFill="1" applyBorder="1" applyAlignment="1" applyProtection="1">
      <alignment horizontal="center" vertical="center"/>
      <protection hidden="1"/>
    </xf>
    <xf numFmtId="0" fontId="12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23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9" xfId="1" applyNumberFormat="1" applyFont="1" applyFill="1" applyBorder="1" applyAlignment="1" applyProtection="1">
      <alignment horizontal="centerContinuous" vertical="center"/>
      <protection hidden="1"/>
    </xf>
    <xf numFmtId="49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8" xfId="1" applyNumberFormat="1" applyFont="1" applyFill="1" applyBorder="1" applyAlignment="1" applyProtection="1">
      <alignment horizontal="center" vertical="center"/>
      <protection hidden="1"/>
    </xf>
    <xf numFmtId="0" fontId="12" fillId="6" borderId="8" xfId="1" applyNumberFormat="1" applyFont="1" applyFill="1" applyBorder="1" applyAlignment="1" applyProtection="1">
      <alignment horizontal="right" vertical="center" wrapText="1"/>
      <protection hidden="1"/>
    </xf>
    <xf numFmtId="0" fontId="4" fillId="6" borderId="0" xfId="1" applyNumberFormat="1" applyFont="1" applyFill="1" applyBorder="1" applyAlignment="1" applyProtection="1">
      <alignment horizontal="center" vertical="center"/>
    </xf>
    <xf numFmtId="0" fontId="8" fillId="6" borderId="9" xfId="1" applyNumberFormat="1" applyFont="1" applyFill="1" applyBorder="1" applyAlignment="1" applyProtection="1">
      <alignment horizontal="centerContinuous"/>
      <protection hidden="1"/>
    </xf>
    <xf numFmtId="0" fontId="8" fillId="6" borderId="3" xfId="1" applyNumberFormat="1" applyFont="1" applyFill="1" applyBorder="1" applyAlignment="1" applyProtection="1">
      <alignment horizontal="centerContinuous"/>
      <protection hidden="1"/>
    </xf>
    <xf numFmtId="164" fontId="2" fillId="6" borderId="2" xfId="1" applyNumberFormat="1" applyFont="1" applyFill="1" applyBorder="1" applyAlignment="1" applyProtection="1">
      <alignment horizontal="center" vertical="center"/>
      <protection hidden="1"/>
    </xf>
    <xf numFmtId="0" fontId="2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8" xfId="1" applyNumberFormat="1" applyFont="1" applyFill="1" applyBorder="1" applyAlignment="1" applyProtection="1">
      <alignment vertical="center"/>
      <protection hidden="1"/>
    </xf>
    <xf numFmtId="0" fontId="8" fillId="6" borderId="0" xfId="1" applyNumberFormat="1" applyFont="1" applyFill="1" applyBorder="1" applyAlignment="1" applyProtection="1">
      <alignment vertical="center"/>
      <protection hidden="1"/>
    </xf>
    <xf numFmtId="0" fontId="1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12" fillId="6" borderId="0" xfId="1" applyNumberFormat="1" applyFont="1" applyFill="1" applyBorder="1" applyAlignment="1" applyProtection="1">
      <alignment horizontal="center" vertical="center"/>
      <protection hidden="1"/>
    </xf>
    <xf numFmtId="164" fontId="12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12" xfId="1" applyNumberFormat="1" applyFont="1" applyFill="1" applyBorder="1" applyAlignment="1" applyProtection="1">
      <alignment horizontal="center"/>
      <protection hidden="1"/>
    </xf>
    <xf numFmtId="0" fontId="23" fillId="0" borderId="7" xfId="1" applyNumberFormat="1" applyFont="1" applyFill="1" applyBorder="1" applyAlignment="1" applyProtection="1">
      <alignment horizontal="center"/>
      <protection locked="0"/>
    </xf>
    <xf numFmtId="164" fontId="8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1" applyNumberFormat="1" applyFont="1" applyFill="1" applyAlignment="1" applyProtection="1">
      <protection hidden="1"/>
    </xf>
    <xf numFmtId="2" fontId="5" fillId="0" borderId="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>
      <alignment horizontal="center" vertical="center"/>
    </xf>
    <xf numFmtId="164" fontId="24" fillId="0" borderId="0" xfId="1" applyNumberFormat="1" applyFont="1" applyFill="1" applyBorder="1" applyAlignment="1" applyProtection="1">
      <alignment horizontal="center" vertical="center"/>
      <protection hidden="1"/>
    </xf>
    <xf numFmtId="169" fontId="2" fillId="0" borderId="0" xfId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164" fontId="18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0" fillId="0" borderId="0" xfId="1" applyNumberFormat="1" applyFont="1" applyFill="1" applyAlignment="1" applyProtection="1">
      <alignment horizontal="justify"/>
      <protection hidden="1"/>
    </xf>
    <xf numFmtId="0" fontId="6" fillId="0" borderId="0" xfId="1" applyNumberFormat="1" applyFont="1" applyFill="1" applyAlignment="1" applyProtection="1">
      <alignment horizontal="left" vertical="center"/>
      <protection hidden="1"/>
    </xf>
    <xf numFmtId="164" fontId="18" fillId="0" borderId="0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Alignment="1">
      <alignment vertical="center"/>
    </xf>
    <xf numFmtId="0" fontId="5" fillId="0" borderId="0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Alignment="1">
      <alignment horizontal="left" vertical="center"/>
    </xf>
    <xf numFmtId="0" fontId="2" fillId="6" borderId="5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0" fillId="2" borderId="5" xfId="1" applyNumberFormat="1" applyFont="1" applyFill="1" applyBorder="1" applyAlignment="1" applyProtection="1">
      <alignment horizontal="center"/>
      <protection hidden="1"/>
    </xf>
    <xf numFmtId="49" fontId="2" fillId="6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6" borderId="9" xfId="1" applyNumberFormat="1" applyFont="1" applyFill="1" applyBorder="1" applyAlignment="1" applyProtection="1">
      <alignment horizontal="center" vertical="center"/>
      <protection hidden="1"/>
    </xf>
    <xf numFmtId="164" fontId="3" fillId="6" borderId="3" xfId="1" applyNumberFormat="1" applyFont="1" applyFill="1" applyBorder="1" applyAlignment="1" applyProtection="1">
      <alignment horizontal="center" vertical="center"/>
      <protection hidden="1"/>
    </xf>
    <xf numFmtId="0" fontId="2" fillId="3" borderId="1" xfId="1" applyNumberFormat="1" applyFont="1" applyFill="1" applyBorder="1" applyAlignment="1" applyProtection="1">
      <alignment horizontal="center" wrapText="1"/>
      <protection locked="0"/>
    </xf>
    <xf numFmtId="0" fontId="11" fillId="3" borderId="1" xfId="1" applyNumberFormat="1" applyFont="1" applyFill="1" applyBorder="1" applyAlignment="1" applyProtection="1">
      <alignment horizontal="center" wrapText="1"/>
      <protection locked="0"/>
    </xf>
    <xf numFmtId="0" fontId="1" fillId="0" borderId="10" xfId="1" applyNumberFormat="1" applyFont="1" applyBorder="1" applyAlignment="1" applyProtection="1">
      <alignment horizontal="left" vertical="center" wrapText="1"/>
      <protection locked="0"/>
    </xf>
    <xf numFmtId="0" fontId="1" fillId="0" borderId="4" xfId="1" applyNumberFormat="1" applyFont="1" applyBorder="1" applyAlignment="1" applyProtection="1">
      <alignment horizontal="left" vertical="center" wrapText="1"/>
      <protection locked="0"/>
    </xf>
    <xf numFmtId="0" fontId="1" fillId="0" borderId="12" xfId="1" applyNumberFormat="1" applyFont="1" applyBorder="1" applyAlignment="1" applyProtection="1">
      <alignment horizontal="left" vertical="center" wrapText="1"/>
      <protection locked="0"/>
    </xf>
    <xf numFmtId="0" fontId="1" fillId="0" borderId="5" xfId="1" applyNumberFormat="1" applyFont="1" applyBorder="1" applyAlignment="1" applyProtection="1">
      <alignment horizontal="left" vertical="center" wrapText="1"/>
      <protection locked="0"/>
    </xf>
    <xf numFmtId="0" fontId="2" fillId="6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Border="1" applyAlignment="1" applyProtection="1">
      <alignment horizontal="left" vertical="center" wrapText="1"/>
      <protection locked="0"/>
    </xf>
    <xf numFmtId="0" fontId="1" fillId="0" borderId="0" xfId="1" applyNumberFormat="1" applyFont="1" applyBorder="1" applyAlignment="1" applyProtection="1">
      <alignment horizontal="left" vertical="center" wrapText="1"/>
      <protection locked="0"/>
    </xf>
    <xf numFmtId="0" fontId="6" fillId="2" borderId="4" xfId="1" applyNumberFormat="1" applyFont="1" applyFill="1" applyBorder="1" applyAlignment="1" applyProtection="1">
      <alignment horizontal="center" vertical="top"/>
    </xf>
    <xf numFmtId="0" fontId="0" fillId="2" borderId="0" xfId="1" applyNumberFormat="1" applyFont="1" applyFill="1" applyBorder="1" applyAlignment="1" applyProtection="1">
      <alignment horizontal="center" wrapText="1"/>
      <protection locked="0"/>
    </xf>
    <xf numFmtId="0" fontId="0" fillId="2" borderId="5" xfId="1" applyNumberFormat="1" applyFont="1" applyFill="1" applyBorder="1" applyAlignment="1" applyProtection="1">
      <alignment horizontal="center" wrapText="1"/>
      <protection locked="0"/>
    </xf>
    <xf numFmtId="0" fontId="23" fillId="0" borderId="12" xfId="1" applyNumberFormat="1" applyFont="1" applyFill="1" applyBorder="1" applyAlignment="1" applyProtection="1">
      <alignment horizontal="center" wrapText="1"/>
      <protection locked="0"/>
    </xf>
    <xf numFmtId="0" fontId="23" fillId="0" borderId="5" xfId="1" applyNumberFormat="1" applyFont="1" applyFill="1" applyBorder="1" applyAlignment="1" applyProtection="1">
      <alignment horizontal="center" wrapText="1"/>
      <protection locked="0"/>
    </xf>
    <xf numFmtId="0" fontId="23" fillId="0" borderId="11" xfId="1" applyNumberFormat="1" applyFont="1" applyFill="1" applyBorder="1" applyAlignment="1" applyProtection="1">
      <alignment horizontal="center" wrapText="1"/>
      <protection locked="0"/>
    </xf>
    <xf numFmtId="0" fontId="6" fillId="2" borderId="10" xfId="1" applyNumberFormat="1" applyFont="1" applyFill="1" applyBorder="1" applyAlignment="1" applyProtection="1">
      <alignment horizontal="center" vertical="top" wrapText="1"/>
      <protection hidden="1"/>
    </xf>
    <xf numFmtId="0" fontId="6" fillId="2" borderId="4" xfId="1" applyNumberFormat="1" applyFont="1" applyFill="1" applyBorder="1" applyAlignment="1" applyProtection="1">
      <alignment horizontal="center" vertical="top" wrapText="1"/>
      <protection hidden="1"/>
    </xf>
    <xf numFmtId="0" fontId="6" fillId="2" borderId="16" xfId="1" applyNumberFormat="1" applyFont="1" applyFill="1" applyBorder="1" applyAlignment="1" applyProtection="1">
      <alignment horizontal="center" vertical="top" wrapText="1"/>
      <protection hidden="1"/>
    </xf>
    <xf numFmtId="22" fontId="23" fillId="0" borderId="12" xfId="1" applyNumberFormat="1" applyFont="1" applyFill="1" applyBorder="1" applyAlignment="1" applyProtection="1">
      <alignment horizontal="center"/>
      <protection locked="0"/>
    </xf>
    <xf numFmtId="22" fontId="23" fillId="0" borderId="5" xfId="1" applyNumberFormat="1" applyFont="1" applyFill="1" applyBorder="1" applyAlignment="1" applyProtection="1">
      <alignment horizontal="center"/>
      <protection locked="0"/>
    </xf>
    <xf numFmtId="22" fontId="23" fillId="0" borderId="11" xfId="1" applyNumberFormat="1" applyFont="1" applyFill="1" applyBorder="1" applyAlignment="1" applyProtection="1">
      <alignment horizontal="center"/>
      <protection locked="0"/>
    </xf>
    <xf numFmtId="0" fontId="6" fillId="2" borderId="9" xfId="1" applyNumberFormat="1" applyFont="1" applyFill="1" applyBorder="1" applyAlignment="1" applyProtection="1">
      <alignment horizontal="center" vertical="top" wrapText="1"/>
      <protection hidden="1"/>
    </xf>
    <xf numFmtId="0" fontId="6" fillId="2" borderId="7" xfId="1" applyNumberFormat="1" applyFont="1" applyFill="1" applyBorder="1" applyAlignment="1" applyProtection="1">
      <alignment horizontal="center" vertical="top" wrapText="1"/>
      <protection hidden="1"/>
    </xf>
    <xf numFmtId="0" fontId="6" fillId="2" borderId="3" xfId="1" applyNumberFormat="1" applyFont="1" applyFill="1" applyBorder="1" applyAlignment="1" applyProtection="1">
      <alignment horizontal="center" vertical="top" wrapText="1"/>
      <protection hidden="1"/>
    </xf>
    <xf numFmtId="0" fontId="0" fillId="0" borderId="4" xfId="1" applyNumberFormat="1" applyFont="1" applyBorder="1" applyAlignment="1" applyProtection="1">
      <alignment horizontal="left" vertical="center" wrapText="1"/>
      <protection locked="0"/>
    </xf>
    <xf numFmtId="0" fontId="0" fillId="0" borderId="16" xfId="1" applyNumberFormat="1" applyFont="1" applyBorder="1" applyAlignment="1" applyProtection="1">
      <alignment horizontal="left" vertical="center" wrapText="1"/>
      <protection locked="0"/>
    </xf>
    <xf numFmtId="0" fontId="0" fillId="0" borderId="5" xfId="1" applyNumberFormat="1" applyFont="1" applyBorder="1" applyAlignment="1" applyProtection="1">
      <alignment horizontal="left" vertical="center" wrapText="1"/>
      <protection locked="0"/>
    </xf>
    <xf numFmtId="0" fontId="0" fillId="0" borderId="11" xfId="1" applyNumberFormat="1" applyFont="1" applyBorder="1" applyAlignment="1" applyProtection="1">
      <alignment horizontal="left" vertical="center" wrapText="1"/>
      <protection locked="0"/>
    </xf>
    <xf numFmtId="0" fontId="18" fillId="0" borderId="1" xfId="1" applyNumberFormat="1" applyFont="1" applyFill="1" applyBorder="1" applyAlignment="1" applyProtection="1">
      <alignment horizontal="center" wrapText="1"/>
      <protection locked="0"/>
    </xf>
    <xf numFmtId="0" fontId="12" fillId="6" borderId="9" xfId="1" applyNumberFormat="1" applyFont="1" applyFill="1" applyBorder="1" applyAlignment="1" applyProtection="1">
      <alignment horizontal="center"/>
      <protection hidden="1"/>
    </xf>
    <xf numFmtId="0" fontId="12" fillId="6" borderId="7" xfId="1" applyNumberFormat="1" applyFont="1" applyFill="1" applyBorder="1" applyAlignment="1" applyProtection="1">
      <alignment horizontal="center"/>
      <protection hidden="1"/>
    </xf>
    <xf numFmtId="0" fontId="12" fillId="6" borderId="3" xfId="1" applyNumberFormat="1" applyFont="1" applyFill="1" applyBorder="1" applyAlignment="1" applyProtection="1">
      <alignment horizontal="center"/>
      <protection hidden="1"/>
    </xf>
    <xf numFmtId="0" fontId="35" fillId="6" borderId="9" xfId="1" applyNumberFormat="1" applyFont="1" applyFill="1" applyBorder="1" applyAlignment="1" applyProtection="1">
      <alignment horizontal="center" vertical="center"/>
      <protection hidden="1"/>
    </xf>
    <xf numFmtId="0" fontId="35" fillId="6" borderId="3" xfId="1" applyNumberFormat="1" applyFont="1" applyFill="1" applyBorder="1" applyAlignment="1" applyProtection="1">
      <alignment horizontal="center" vertical="center"/>
      <protection hidden="1"/>
    </xf>
    <xf numFmtId="0" fontId="36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8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9" xfId="1" applyNumberFormat="1" applyFont="1" applyFill="1" applyBorder="1" applyAlignment="1" applyProtection="1">
      <alignment horizontal="center" vertical="center"/>
    </xf>
    <xf numFmtId="0" fontId="4" fillId="6" borderId="7" xfId="1" applyNumberFormat="1" applyFont="1" applyFill="1" applyBorder="1" applyAlignment="1" applyProtection="1">
      <alignment horizontal="center" vertical="center"/>
    </xf>
    <xf numFmtId="0" fontId="4" fillId="6" borderId="3" xfId="1" applyNumberFormat="1" applyFont="1" applyFill="1" applyBorder="1" applyAlignment="1" applyProtection="1">
      <alignment horizontal="center" vertical="center"/>
    </xf>
    <xf numFmtId="0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9" xfId="1" applyNumberFormat="1" applyFont="1" applyFill="1" applyBorder="1" applyAlignment="1" applyProtection="1">
      <alignment horizontal="center" wrapText="1"/>
      <protection locked="0"/>
    </xf>
    <xf numFmtId="0" fontId="23" fillId="0" borderId="7" xfId="1" applyNumberFormat="1" applyFont="1" applyFill="1" applyBorder="1" applyAlignment="1" applyProtection="1">
      <alignment horizontal="center" wrapText="1"/>
      <protection locked="0"/>
    </xf>
    <xf numFmtId="0" fontId="6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6" fillId="2" borderId="6" xfId="1" applyNumberFormat="1" applyFont="1" applyFill="1" applyBorder="1" applyAlignment="1" applyProtection="1">
      <alignment horizontal="center" vertical="top"/>
      <protection hidden="1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6" xfId="1" applyNumberFormat="1" applyFont="1" applyBorder="1" applyAlignment="1" applyProtection="1">
      <alignment horizontal="left" vertical="center" wrapText="1"/>
      <protection locked="0"/>
    </xf>
    <xf numFmtId="0" fontId="2" fillId="0" borderId="5" xfId="1" applyNumberFormat="1" applyFont="1" applyBorder="1" applyAlignment="1" applyProtection="1">
      <alignment horizontal="left" vertical="center" wrapText="1"/>
      <protection locked="0"/>
    </xf>
    <xf numFmtId="0" fontId="2" fillId="0" borderId="11" xfId="1" applyNumberFormat="1" applyFont="1" applyBorder="1" applyAlignment="1" applyProtection="1">
      <alignment horizontal="left" vertical="center" wrapText="1"/>
      <protection locked="0"/>
    </xf>
    <xf numFmtId="0" fontId="17" fillId="0" borderId="4" xfId="1" applyNumberFormat="1" applyFont="1" applyBorder="1" applyAlignment="1" applyProtection="1">
      <alignment horizontal="left" vertical="center" wrapText="1"/>
      <protection locked="0"/>
    </xf>
    <xf numFmtId="0" fontId="2" fillId="6" borderId="2" xfId="1" applyNumberFormat="1" applyFont="1" applyFill="1" applyBorder="1" applyAlignment="1" applyProtection="1">
      <alignment horizontal="center" vertical="center"/>
      <protection hidden="1"/>
    </xf>
    <xf numFmtId="0" fontId="2" fillId="6" borderId="15" xfId="1" applyNumberFormat="1" applyFont="1" applyFill="1" applyBorder="1" applyAlignment="1" applyProtection="1">
      <alignment horizontal="center" vertical="center"/>
      <protection hidden="1"/>
    </xf>
    <xf numFmtId="0" fontId="2" fillId="3" borderId="9" xfId="1" applyNumberFormat="1" applyFont="1" applyFill="1" applyBorder="1" applyAlignment="1" applyProtection="1">
      <alignment horizontal="center" wrapText="1"/>
      <protection locked="0"/>
    </xf>
    <xf numFmtId="0" fontId="2" fillId="3" borderId="3" xfId="1" applyNumberFormat="1" applyFont="1" applyFill="1" applyBorder="1" applyAlignment="1" applyProtection="1">
      <alignment horizontal="center" wrapText="1"/>
      <protection locked="0"/>
    </xf>
    <xf numFmtId="0" fontId="18" fillId="0" borderId="9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7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4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34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34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12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11" xfId="1" applyNumberFormat="1" applyFont="1" applyFill="1" applyBorder="1" applyAlignment="1" applyProtection="1">
      <alignment horizontal="center" vertical="center" wrapText="1"/>
      <protection hidden="1"/>
    </xf>
    <xf numFmtId="164" fontId="3" fillId="6" borderId="17" xfId="1" applyNumberFormat="1" applyFont="1" applyFill="1" applyBorder="1" applyAlignment="1" applyProtection="1">
      <alignment horizontal="center" vertical="center"/>
      <protection hidden="1"/>
    </xf>
    <xf numFmtId="164" fontId="3" fillId="6" borderId="18" xfId="1" applyNumberFormat="1" applyFont="1" applyFill="1" applyBorder="1" applyAlignment="1" applyProtection="1">
      <alignment horizontal="center" vertical="center"/>
      <protection hidden="1"/>
    </xf>
    <xf numFmtId="0" fontId="2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6" borderId="10" xfId="1" applyNumberFormat="1" applyFont="1" applyFill="1" applyBorder="1" applyAlignment="1" applyProtection="1">
      <alignment horizontal="center" vertical="center"/>
      <protection hidden="1"/>
    </xf>
    <xf numFmtId="164" fontId="3" fillId="6" borderId="16" xfId="1" applyNumberFormat="1" applyFont="1" applyFill="1" applyBorder="1" applyAlignment="1" applyProtection="1">
      <alignment horizontal="center" vertical="center"/>
      <protection hidden="1"/>
    </xf>
    <xf numFmtId="164" fontId="2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2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15" fillId="2" borderId="0" xfId="1" applyNumberFormat="1" applyFont="1" applyFill="1" applyBorder="1" applyAlignment="1" applyProtection="1">
      <alignment horizontal="center" vertical="top"/>
      <protection hidden="1"/>
    </xf>
    <xf numFmtId="0" fontId="8" fillId="6" borderId="12" xfId="1" applyNumberFormat="1" applyFont="1" applyFill="1" applyBorder="1" applyAlignment="1" applyProtection="1">
      <alignment horizontal="center" wrapText="1"/>
      <protection hidden="1"/>
    </xf>
    <xf numFmtId="0" fontId="8" fillId="6" borderId="5" xfId="1" applyNumberFormat="1" applyFont="1" applyFill="1" applyBorder="1" applyAlignment="1" applyProtection="1">
      <alignment horizontal="center" wrapText="1"/>
      <protection hidden="1"/>
    </xf>
    <xf numFmtId="0" fontId="8" fillId="6" borderId="11" xfId="1" applyNumberFormat="1" applyFont="1" applyFill="1" applyBorder="1" applyAlignment="1" applyProtection="1">
      <alignment horizontal="center" wrapText="1"/>
      <protection hidden="1"/>
    </xf>
    <xf numFmtId="0" fontId="0" fillId="0" borderId="5" xfId="1" applyNumberFormat="1" applyFont="1" applyBorder="1" applyAlignment="1" applyProtection="1">
      <alignment horizontal="left"/>
      <protection locked="0"/>
    </xf>
    <xf numFmtId="0" fontId="0" fillId="0" borderId="11" xfId="1" applyNumberFormat="1" applyFont="1" applyBorder="1" applyAlignment="1" applyProtection="1">
      <alignment horizontal="left"/>
      <protection locked="0"/>
    </xf>
    <xf numFmtId="0" fontId="12" fillId="6" borderId="12" xfId="1" applyNumberFormat="1" applyFont="1" applyFill="1" applyBorder="1" applyAlignment="1" applyProtection="1">
      <alignment horizontal="center" wrapText="1"/>
      <protection hidden="1"/>
    </xf>
    <xf numFmtId="0" fontId="12" fillId="6" borderId="5" xfId="1" applyNumberFormat="1" applyFont="1" applyFill="1" applyBorder="1" applyAlignment="1" applyProtection="1">
      <alignment horizontal="center" wrapText="1"/>
      <protection hidden="1"/>
    </xf>
    <xf numFmtId="0" fontId="40" fillId="6" borderId="10" xfId="1" applyNumberFormat="1" applyFont="1" applyFill="1" applyBorder="1" applyAlignment="1" applyProtection="1">
      <alignment horizontal="center" vertical="top"/>
      <protection hidden="1"/>
    </xf>
    <xf numFmtId="0" fontId="40" fillId="6" borderId="4" xfId="1" applyNumberFormat="1" applyFont="1" applyFill="1" applyBorder="1" applyAlignment="1" applyProtection="1">
      <alignment horizontal="center" vertical="top"/>
      <protection hidden="1"/>
    </xf>
    <xf numFmtId="0" fontId="12" fillId="6" borderId="11" xfId="1" applyNumberFormat="1" applyFont="1" applyFill="1" applyBorder="1" applyAlignment="1" applyProtection="1">
      <alignment horizontal="center" wrapText="1"/>
      <protection hidden="1"/>
    </xf>
    <xf numFmtId="0" fontId="40" fillId="6" borderId="4" xfId="1" applyNumberFormat="1" applyFont="1" applyFill="1" applyBorder="1" applyAlignment="1" applyProtection="1">
      <alignment horizontal="center" vertical="top" wrapText="1"/>
      <protection hidden="1"/>
    </xf>
    <xf numFmtId="0" fontId="40" fillId="6" borderId="16" xfId="1" applyNumberFormat="1" applyFont="1" applyFill="1" applyBorder="1" applyAlignment="1" applyProtection="1">
      <alignment horizontal="center" vertical="top" wrapText="1"/>
      <protection hidden="1"/>
    </xf>
    <xf numFmtId="0" fontId="12" fillId="6" borderId="12" xfId="1" applyNumberFormat="1" applyFont="1" applyFill="1" applyBorder="1" applyAlignment="1" applyProtection="1">
      <alignment horizontal="center"/>
      <protection hidden="1"/>
    </xf>
    <xf numFmtId="0" fontId="12" fillId="6" borderId="5" xfId="1" applyNumberFormat="1" applyFont="1" applyFill="1" applyBorder="1" applyAlignment="1" applyProtection="1">
      <alignment horizontal="center"/>
      <protection hidden="1"/>
    </xf>
    <xf numFmtId="0" fontId="12" fillId="6" borderId="11" xfId="1" applyNumberFormat="1" applyFont="1" applyFill="1" applyBorder="1" applyAlignment="1" applyProtection="1">
      <alignment horizontal="center"/>
      <protection hidden="1"/>
    </xf>
    <xf numFmtId="0" fontId="40" fillId="6" borderId="9" xfId="1" applyNumberFormat="1" applyFont="1" applyFill="1" applyBorder="1" applyAlignment="1" applyProtection="1">
      <alignment horizontal="center" vertical="top" wrapText="1"/>
      <protection hidden="1"/>
    </xf>
    <xf numFmtId="0" fontId="40" fillId="6" borderId="7" xfId="1" applyNumberFormat="1" applyFont="1" applyFill="1" applyBorder="1" applyAlignment="1" applyProtection="1">
      <alignment horizontal="center" vertical="top" wrapText="1"/>
      <protection hidden="1"/>
    </xf>
    <xf numFmtId="0" fontId="40" fillId="6" borderId="3" xfId="1" applyNumberFormat="1" applyFont="1" applyFill="1" applyBorder="1" applyAlignment="1" applyProtection="1">
      <alignment horizontal="center" vertical="top" wrapText="1"/>
      <protection hidden="1"/>
    </xf>
    <xf numFmtId="0" fontId="12" fillId="6" borderId="7" xfId="1" applyNumberFormat="1" applyFont="1" applyFill="1" applyBorder="1" applyAlignment="1" applyProtection="1">
      <alignment horizontal="center" wrapText="1"/>
      <protection hidden="1"/>
    </xf>
    <xf numFmtId="0" fontId="12" fillId="6" borderId="3" xfId="1" applyNumberFormat="1" applyFont="1" applyFill="1" applyBorder="1" applyAlignment="1" applyProtection="1">
      <alignment horizontal="center" wrapText="1"/>
      <protection hidden="1"/>
    </xf>
    <xf numFmtId="0" fontId="40" fillId="6" borderId="4" xfId="1" applyNumberFormat="1" applyFont="1" applyFill="1" applyBorder="1" applyAlignment="1" applyProtection="1">
      <alignment horizontal="center" vertical="center"/>
      <protection hidden="1"/>
    </xf>
    <xf numFmtId="0" fontId="40" fillId="6" borderId="16" xfId="1" applyNumberFormat="1" applyFont="1" applyFill="1" applyBorder="1" applyAlignment="1" applyProtection="1">
      <alignment horizontal="center" vertical="center"/>
      <protection hidden="1"/>
    </xf>
    <xf numFmtId="0" fontId="12" fillId="6" borderId="4" xfId="1" applyNumberFormat="1" applyFont="1" applyFill="1" applyBorder="1" applyAlignment="1" applyProtection="1">
      <alignment horizontal="center" wrapText="1"/>
      <protection hidden="1"/>
    </xf>
    <xf numFmtId="0" fontId="40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40" fillId="6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6" borderId="5" xfId="1" applyNumberFormat="1" applyFont="1" applyFill="1" applyBorder="1" applyAlignment="1" applyProtection="1">
      <alignment horizontal="center" wrapText="1"/>
      <protection hidden="1"/>
    </xf>
    <xf numFmtId="168" fontId="12" fillId="6" borderId="11" xfId="1" applyNumberFormat="1" applyFont="1" applyFill="1" applyBorder="1" applyAlignment="1" applyProtection="1">
      <alignment horizontal="center" wrapText="1"/>
      <protection hidden="1"/>
    </xf>
    <xf numFmtId="0" fontId="0" fillId="4" borderId="10" xfId="1" applyNumberFormat="1" applyFont="1" applyFill="1" applyBorder="1" applyAlignment="1" applyProtection="1">
      <alignment horizontal="left" vertical="center"/>
      <protection locked="0"/>
    </xf>
    <xf numFmtId="0" fontId="0" fillId="4" borderId="4" xfId="1" applyNumberFormat="1" applyFont="1" applyFill="1" applyBorder="1" applyAlignment="1" applyProtection="1">
      <alignment horizontal="left" vertical="center"/>
      <protection locked="0"/>
    </xf>
    <xf numFmtId="0" fontId="0" fillId="4" borderId="16" xfId="1" applyNumberFormat="1" applyFont="1" applyFill="1" applyBorder="1" applyAlignment="1" applyProtection="1">
      <alignment horizontal="left" vertical="center"/>
      <protection locked="0"/>
    </xf>
    <xf numFmtId="0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6" borderId="1" xfId="1" applyNumberFormat="1" applyFont="1" applyFill="1" applyBorder="1" applyAlignment="1" applyProtection="1">
      <alignment horizontal="left" vertical="center" wrapText="1"/>
      <protection hidden="1"/>
    </xf>
    <xf numFmtId="0" fontId="4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9" xfId="1" applyNumberFormat="1" applyFont="1" applyFill="1" applyBorder="1" applyAlignment="1" applyProtection="1">
      <alignment horizontal="center" wrapText="1"/>
      <protection hidden="1"/>
    </xf>
    <xf numFmtId="0" fontId="18" fillId="0" borderId="9" xfId="1" applyNumberFormat="1" applyFont="1" applyBorder="1" applyAlignment="1" applyProtection="1">
      <alignment horizontal="left" wrapText="1"/>
      <protection locked="0"/>
    </xf>
    <xf numFmtId="0" fontId="18" fillId="0" borderId="7" xfId="1" applyNumberFormat="1" applyFont="1" applyBorder="1" applyAlignment="1" applyProtection="1">
      <alignment horizontal="left" wrapText="1"/>
      <protection locked="0"/>
    </xf>
    <xf numFmtId="0" fontId="18" fillId="0" borderId="3" xfId="1" applyNumberFormat="1" applyFont="1" applyBorder="1" applyAlignment="1" applyProtection="1">
      <alignment horizontal="left" wrapText="1"/>
      <protection locked="0"/>
    </xf>
    <xf numFmtId="0" fontId="2" fillId="6" borderId="12" xfId="1" applyNumberFormat="1" applyFont="1" applyFill="1" applyBorder="1" applyAlignment="1" applyProtection="1">
      <alignment horizontal="center" wrapText="1"/>
      <protection hidden="1"/>
    </xf>
    <xf numFmtId="0" fontId="2" fillId="6" borderId="5" xfId="1" applyNumberFormat="1" applyFont="1" applyFill="1" applyBorder="1" applyAlignment="1" applyProtection="1">
      <alignment horizontal="center" wrapText="1"/>
      <protection hidden="1"/>
    </xf>
    <xf numFmtId="0" fontId="2" fillId="6" borderId="11" xfId="1" applyNumberFormat="1" applyFont="1" applyFill="1" applyBorder="1" applyAlignment="1" applyProtection="1">
      <alignment horizontal="center" wrapText="1"/>
      <protection hidden="1"/>
    </xf>
    <xf numFmtId="0" fontId="9" fillId="6" borderId="8" xfId="1" applyNumberFormat="1" applyFont="1" applyFill="1" applyBorder="1" applyAlignment="1" applyProtection="1">
      <alignment horizontal="center" vertical="top" wrapText="1"/>
      <protection hidden="1"/>
    </xf>
    <xf numFmtId="0" fontId="9" fillId="6" borderId="0" xfId="1" applyNumberFormat="1" applyFont="1" applyFill="1" applyBorder="1" applyAlignment="1" applyProtection="1">
      <alignment horizontal="center" vertical="top" wrapText="1"/>
      <protection hidden="1"/>
    </xf>
    <xf numFmtId="0" fontId="9" fillId="6" borderId="6" xfId="1" applyNumberFormat="1" applyFont="1" applyFill="1" applyBorder="1" applyAlignment="1" applyProtection="1">
      <alignment horizontal="center" vertical="top" wrapText="1"/>
      <protection hidden="1"/>
    </xf>
    <xf numFmtId="0" fontId="27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27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9" xfId="1" applyNumberFormat="1" applyFont="1" applyFill="1" applyBorder="1" applyAlignment="1" applyProtection="1">
      <alignment horizontal="center" vertical="top" wrapText="1"/>
      <protection hidden="1"/>
    </xf>
    <xf numFmtId="0" fontId="9" fillId="6" borderId="7" xfId="1" applyNumberFormat="1" applyFont="1" applyFill="1" applyBorder="1" applyAlignment="1" applyProtection="1">
      <alignment horizontal="center" vertical="top" wrapText="1"/>
      <protection hidden="1"/>
    </xf>
    <xf numFmtId="0" fontId="9" fillId="6" borderId="3" xfId="1" applyNumberFormat="1" applyFont="1" applyFill="1" applyBorder="1" applyAlignment="1" applyProtection="1">
      <alignment horizontal="center" vertical="top" wrapText="1"/>
      <protection hidden="1"/>
    </xf>
    <xf numFmtId="0" fontId="9" fillId="6" borderId="10" xfId="1" applyNumberFormat="1" applyFont="1" applyFill="1" applyBorder="1" applyAlignment="1" applyProtection="1">
      <alignment horizontal="center" vertical="top" wrapText="1"/>
      <protection hidden="1"/>
    </xf>
    <xf numFmtId="0" fontId="9" fillId="6" borderId="4" xfId="1" applyNumberFormat="1" applyFont="1" applyFill="1" applyBorder="1" applyAlignment="1" applyProtection="1">
      <alignment horizontal="center" vertical="top" wrapText="1"/>
      <protection hidden="1"/>
    </xf>
    <xf numFmtId="0" fontId="9" fillId="6" borderId="16" xfId="1" applyNumberFormat="1" applyFont="1" applyFill="1" applyBorder="1" applyAlignment="1" applyProtection="1">
      <alignment horizontal="center" vertical="top" wrapText="1"/>
      <protection hidden="1"/>
    </xf>
    <xf numFmtId="0" fontId="8" fillId="0" borderId="12" xfId="1" applyNumberFormat="1" applyFont="1" applyBorder="1" applyAlignment="1" applyProtection="1">
      <alignment horizontal="center" wrapText="1"/>
      <protection locked="0"/>
    </xf>
    <xf numFmtId="0" fontId="8" fillId="0" borderId="5" xfId="1" applyNumberFormat="1" applyFont="1" applyBorder="1" applyAlignment="1" applyProtection="1">
      <alignment horizontal="center" wrapText="1"/>
      <protection locked="0"/>
    </xf>
    <xf numFmtId="0" fontId="8" fillId="0" borderId="11" xfId="1" applyNumberFormat="1" applyFont="1" applyBorder="1" applyAlignment="1" applyProtection="1">
      <alignment horizontal="center" wrapText="1"/>
      <protection locked="0"/>
    </xf>
    <xf numFmtId="0" fontId="12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1" applyNumberFormat="1" applyFont="1" applyBorder="1" applyAlignment="1" applyProtection="1">
      <alignment horizontal="center" wrapText="1"/>
      <protection locked="0"/>
    </xf>
    <xf numFmtId="0" fontId="8" fillId="0" borderId="7" xfId="1" applyNumberFormat="1" applyFont="1" applyBorder="1" applyAlignment="1" applyProtection="1">
      <alignment horizontal="center" wrapText="1"/>
      <protection locked="0"/>
    </xf>
    <xf numFmtId="0" fontId="8" fillId="0" borderId="3" xfId="1" applyNumberFormat="1" applyFont="1" applyBorder="1" applyAlignment="1" applyProtection="1">
      <alignment horizontal="center" wrapText="1"/>
      <protection locked="0"/>
    </xf>
    <xf numFmtId="0" fontId="1" fillId="6" borderId="1" xfId="1" applyNumberFormat="1" applyFont="1" applyFill="1" applyBorder="1" applyAlignment="1" applyProtection="1">
      <alignment horizontal="left" vertical="center" wrapText="1"/>
      <protection hidden="1"/>
    </xf>
    <xf numFmtId="0" fontId="2" fillId="6" borderId="10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4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16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9" xfId="1" applyNumberFormat="1" applyFont="1" applyFill="1" applyBorder="1" applyAlignment="1" applyProtection="1">
      <alignment horizontal="left" vertical="center" wrapText="1"/>
      <protection hidden="1"/>
    </xf>
    <xf numFmtId="0" fontId="2" fillId="6" borderId="7" xfId="1" applyNumberFormat="1" applyFont="1" applyFill="1" applyBorder="1" applyAlignment="1" applyProtection="1">
      <alignment horizontal="left" vertical="center" wrapText="1"/>
      <protection hidden="1"/>
    </xf>
    <xf numFmtId="0" fontId="2" fillId="6" borderId="3" xfId="1" applyNumberFormat="1" applyFont="1" applyFill="1" applyBorder="1" applyAlignment="1" applyProtection="1">
      <alignment horizontal="left" vertical="center" wrapText="1"/>
      <protection hidden="1"/>
    </xf>
    <xf numFmtId="168" fontId="2" fillId="6" borderId="5" xfId="1" applyNumberFormat="1" applyFont="1" applyFill="1" applyBorder="1" applyAlignment="1" applyProtection="1">
      <alignment horizontal="center" wrapText="1"/>
      <protection hidden="1"/>
    </xf>
    <xf numFmtId="168" fontId="2" fillId="6" borderId="11" xfId="1" applyNumberFormat="1" applyFont="1" applyFill="1" applyBorder="1" applyAlignment="1" applyProtection="1">
      <alignment horizontal="center" wrapText="1"/>
      <protection hidden="1"/>
    </xf>
    <xf numFmtId="0" fontId="0" fillId="6" borderId="7" xfId="0" applyNumberFormat="1" applyFill="1" applyBorder="1" applyAlignment="1">
      <alignment horizontal="left" vertical="center" wrapText="1"/>
    </xf>
    <xf numFmtId="0" fontId="0" fillId="6" borderId="3" xfId="0" applyNumberFormat="1" applyFill="1" applyBorder="1" applyAlignment="1">
      <alignment horizontal="left" vertical="center" wrapText="1"/>
    </xf>
    <xf numFmtId="0" fontId="1" fillId="6" borderId="9" xfId="1" applyNumberFormat="1" applyFont="1" applyFill="1" applyBorder="1" applyAlignment="1" applyProtection="1">
      <alignment horizontal="left" vertical="center" wrapText="1"/>
      <protection hidden="1"/>
    </xf>
    <xf numFmtId="0" fontId="1" fillId="6" borderId="7" xfId="1" applyNumberFormat="1" applyFont="1" applyFill="1" applyBorder="1" applyAlignment="1" applyProtection="1">
      <alignment horizontal="left" vertical="center" wrapText="1"/>
      <protection hidden="1"/>
    </xf>
    <xf numFmtId="0" fontId="1" fillId="6" borderId="3" xfId="1" applyNumberFormat="1" applyFont="1" applyFill="1" applyBorder="1" applyAlignment="1" applyProtection="1">
      <alignment horizontal="left" vertical="center" wrapText="1"/>
      <protection hidden="1"/>
    </xf>
    <xf numFmtId="0" fontId="2" fillId="6" borderId="12" xfId="1" applyNumberFormat="1" applyFont="1" applyFill="1" applyBorder="1" applyAlignment="1" applyProtection="1">
      <alignment horizontal="center"/>
      <protection hidden="1"/>
    </xf>
    <xf numFmtId="0" fontId="2" fillId="6" borderId="5" xfId="1" applyNumberFormat="1" applyFont="1" applyFill="1" applyBorder="1" applyAlignment="1" applyProtection="1">
      <alignment horizontal="center"/>
      <protection hidden="1"/>
    </xf>
    <xf numFmtId="0" fontId="2" fillId="6" borderId="11" xfId="1" applyNumberFormat="1" applyFont="1" applyFill="1" applyBorder="1" applyAlignment="1" applyProtection="1">
      <alignment horizontal="center"/>
      <protection hidden="1"/>
    </xf>
    <xf numFmtId="0" fontId="12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7" xfId="1" applyNumberFormat="1" applyFont="1" applyFill="1" applyBorder="1" applyAlignment="1" applyProtection="1">
      <alignment horizontal="center" vertical="center"/>
      <protection hidden="1"/>
    </xf>
    <xf numFmtId="0" fontId="12" fillId="6" borderId="3" xfId="1" applyNumberFormat="1" applyFont="1" applyFill="1" applyBorder="1" applyAlignment="1" applyProtection="1">
      <alignment horizontal="center" vertical="center"/>
      <protection hidden="1"/>
    </xf>
    <xf numFmtId="0" fontId="40" fillId="6" borderId="16" xfId="1" applyNumberFormat="1" applyFont="1" applyFill="1" applyBorder="1" applyAlignment="1" applyProtection="1">
      <alignment horizontal="center" vertical="top"/>
      <protection hidden="1"/>
    </xf>
    <xf numFmtId="0" fontId="2" fillId="6" borderId="9" xfId="1" applyNumberFormat="1" applyFont="1" applyFill="1" applyBorder="1" applyAlignment="1" applyProtection="1">
      <alignment horizontal="center" wrapText="1"/>
      <protection hidden="1"/>
    </xf>
    <xf numFmtId="0" fontId="2" fillId="6" borderId="7" xfId="1" applyNumberFormat="1" applyFont="1" applyFill="1" applyBorder="1" applyAlignment="1" applyProtection="1">
      <alignment horizontal="center" wrapText="1"/>
      <protection hidden="1"/>
    </xf>
    <xf numFmtId="0" fontId="2" fillId="6" borderId="4" xfId="1" applyNumberFormat="1" applyFont="1" applyFill="1" applyBorder="1" applyAlignment="1" applyProtection="1">
      <alignment horizontal="center" wrapText="1"/>
      <protection hidden="1"/>
    </xf>
    <xf numFmtId="0" fontId="2" fillId="6" borderId="3" xfId="1" applyNumberFormat="1" applyFont="1" applyFill="1" applyBorder="1" applyAlignment="1" applyProtection="1">
      <alignment horizontal="center" wrapText="1"/>
      <protection hidden="1"/>
    </xf>
    <xf numFmtId="0" fontId="40" fillId="6" borderId="10" xfId="1" applyNumberFormat="1" applyFont="1" applyFill="1" applyBorder="1" applyAlignment="1" applyProtection="1">
      <alignment horizontal="center" vertical="top" wrapText="1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center" vertical="top"/>
      <protection hidden="1"/>
    </xf>
    <xf numFmtId="0" fontId="9" fillId="0" borderId="9" xfId="1" applyNumberFormat="1" applyFont="1" applyFill="1" applyBorder="1" applyAlignment="1" applyProtection="1">
      <alignment horizontal="left" wrapText="1"/>
      <protection locked="0"/>
    </xf>
    <xf numFmtId="0" fontId="9" fillId="0" borderId="7" xfId="1" applyNumberFormat="1" applyFont="1" applyFill="1" applyBorder="1" applyAlignment="1" applyProtection="1">
      <alignment horizontal="left" wrapText="1"/>
      <protection locked="0"/>
    </xf>
    <xf numFmtId="0" fontId="9" fillId="0" borderId="3" xfId="1" applyNumberFormat="1" applyFont="1" applyFill="1" applyBorder="1" applyAlignment="1" applyProtection="1">
      <alignment horizontal="left" wrapText="1"/>
      <protection locked="0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12" fillId="6" borderId="9" xfId="1" applyNumberFormat="1" applyFont="1" applyFill="1" applyBorder="1" applyAlignment="1" applyProtection="1">
      <alignment horizontal="center" vertical="center"/>
      <protection hidden="1"/>
    </xf>
    <xf numFmtId="0" fontId="0" fillId="2" borderId="0" xfId="1" applyNumberFormat="1" applyFont="1" applyFill="1" applyAlignment="1" applyProtection="1">
      <alignment horizontal="center"/>
      <protection hidden="1"/>
    </xf>
    <xf numFmtId="0" fontId="0" fillId="2" borderId="5" xfId="1" applyNumberFormat="1" applyFont="1" applyFill="1" applyBorder="1" applyAlignment="1" applyProtection="1">
      <alignment horizontal="center"/>
      <protection hidden="1"/>
    </xf>
    <xf numFmtId="0" fontId="41" fillId="6" borderId="10" xfId="1" applyNumberFormat="1" applyFont="1" applyFill="1" applyBorder="1" applyAlignment="1" applyProtection="1">
      <alignment horizontal="justify" vertical="center" wrapText="1"/>
      <protection hidden="1"/>
    </xf>
    <xf numFmtId="0" fontId="41" fillId="6" borderId="4" xfId="1" applyNumberFormat="1" applyFont="1" applyFill="1" applyBorder="1" applyAlignment="1" applyProtection="1">
      <alignment horizontal="justify" vertical="center" wrapText="1"/>
      <protection hidden="1"/>
    </xf>
    <xf numFmtId="0" fontId="41" fillId="6" borderId="16" xfId="1" applyNumberFormat="1" applyFont="1" applyFill="1" applyBorder="1" applyAlignment="1" applyProtection="1">
      <alignment horizontal="justify" vertical="center" wrapText="1"/>
      <protection hidden="1"/>
    </xf>
    <xf numFmtId="0" fontId="3" fillId="6" borderId="4" xfId="1" applyNumberFormat="1" applyFont="1" applyFill="1" applyBorder="1" applyAlignment="1" applyProtection="1">
      <alignment horizontal="justify" vertical="center" wrapText="1"/>
      <protection hidden="1"/>
    </xf>
    <xf numFmtId="0" fontId="3" fillId="6" borderId="16" xfId="1" applyNumberFormat="1" applyFont="1" applyFill="1" applyBorder="1" applyAlignment="1" applyProtection="1">
      <alignment horizontal="justify" vertical="center" wrapText="1"/>
      <protection hidden="1"/>
    </xf>
    <xf numFmtId="0" fontId="9" fillId="6" borderId="4" xfId="1" applyNumberFormat="1" applyFont="1" applyFill="1" applyBorder="1" applyAlignment="1" applyProtection="1">
      <alignment horizontal="center" vertical="center"/>
      <protection hidden="1"/>
    </xf>
    <xf numFmtId="0" fontId="9" fillId="6" borderId="16" xfId="1" applyNumberFormat="1" applyFont="1" applyFill="1" applyBorder="1" applyAlignment="1" applyProtection="1">
      <alignment horizontal="center" vertical="center"/>
      <protection hidden="1"/>
    </xf>
    <xf numFmtId="0" fontId="6" fillId="6" borderId="10" xfId="1" applyNumberFormat="1" applyFont="1" applyFill="1" applyBorder="1" applyAlignment="1" applyProtection="1">
      <alignment horizontal="center" vertical="top"/>
      <protection hidden="1"/>
    </xf>
    <xf numFmtId="0" fontId="6" fillId="6" borderId="4" xfId="1" applyNumberFormat="1" applyFont="1" applyFill="1" applyBorder="1" applyAlignment="1" applyProtection="1">
      <alignment horizontal="center" vertical="top"/>
      <protection hidden="1"/>
    </xf>
    <xf numFmtId="164" fontId="12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10" xfId="1" applyNumberFormat="1" applyFont="1" applyFill="1" applyBorder="1" applyAlignment="1" applyProtection="1">
      <alignment horizontal="center" vertical="top" wrapText="1"/>
      <protection hidden="1"/>
    </xf>
    <xf numFmtId="0" fontId="6" fillId="6" borderId="4" xfId="1" applyNumberFormat="1" applyFont="1" applyFill="1" applyBorder="1" applyAlignment="1" applyProtection="1">
      <alignment horizontal="center" vertical="top" wrapText="1"/>
      <protection hidden="1"/>
    </xf>
    <xf numFmtId="0" fontId="6" fillId="6" borderId="16" xfId="1" applyNumberFormat="1" applyFont="1" applyFill="1" applyBorder="1" applyAlignment="1" applyProtection="1">
      <alignment horizontal="center" vertical="top"/>
      <protection hidden="1"/>
    </xf>
    <xf numFmtId="0" fontId="6" fillId="6" borderId="0" xfId="1" applyNumberFormat="1" applyFont="1" applyFill="1" applyBorder="1" applyAlignment="1" applyProtection="1">
      <alignment horizontal="center" vertical="top" wrapText="1"/>
      <protection hidden="1"/>
    </xf>
    <xf numFmtId="0" fontId="6" fillId="6" borderId="6" xfId="1" applyNumberFormat="1" applyFont="1" applyFill="1" applyBorder="1" applyAlignment="1" applyProtection="1">
      <alignment horizontal="center" vertical="top" wrapText="1"/>
      <protection hidden="1"/>
    </xf>
    <xf numFmtId="0" fontId="23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4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5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12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NumberFormat="1" applyFont="1" applyFill="1" applyBorder="1" applyAlignment="1" applyProtection="1">
      <alignment horizontal="left" wrapText="1"/>
      <protection hidden="1"/>
    </xf>
    <xf numFmtId="0" fontId="5" fillId="2" borderId="5" xfId="1" applyNumberFormat="1" applyFont="1" applyFill="1" applyBorder="1" applyAlignment="1" applyProtection="1">
      <alignment horizontal="left" wrapText="1"/>
      <protection hidden="1"/>
    </xf>
    <xf numFmtId="0" fontId="3" fillId="6" borderId="1" xfId="1" applyNumberFormat="1" applyFont="1" applyFill="1" applyBorder="1" applyAlignment="1" applyProtection="1">
      <alignment horizontal="left" vertical="center" wrapText="1"/>
      <protection hidden="1"/>
    </xf>
    <xf numFmtId="0" fontId="3" fillId="6" borderId="9" xfId="1" applyNumberFormat="1" applyFont="1" applyFill="1" applyBorder="1" applyAlignment="1" applyProtection="1">
      <alignment horizontal="left" vertical="center" wrapText="1"/>
      <protection hidden="1"/>
    </xf>
    <xf numFmtId="0" fontId="3" fillId="6" borderId="7" xfId="1" applyNumberFormat="1" applyFont="1" applyFill="1" applyBorder="1" applyAlignment="1" applyProtection="1">
      <alignment horizontal="left" vertical="center" wrapText="1"/>
      <protection hidden="1"/>
    </xf>
    <xf numFmtId="0" fontId="3" fillId="6" borderId="3" xfId="1" applyNumberFormat="1" applyFont="1" applyFill="1" applyBorder="1" applyAlignment="1" applyProtection="1">
      <alignment horizontal="left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2" fillId="0" borderId="0" xfId="1" applyNumberFormat="1" applyFont="1" applyAlignment="1" applyProtection="1">
      <alignment horizontal="center" wrapText="1"/>
      <protection locked="0"/>
    </xf>
    <xf numFmtId="0" fontId="2" fillId="0" borderId="5" xfId="1" applyNumberFormat="1" applyFont="1" applyBorder="1" applyAlignment="1" applyProtection="1">
      <alignment horizontal="center" wrapText="1"/>
      <protection locked="0"/>
    </xf>
    <xf numFmtId="0" fontId="12" fillId="6" borderId="9" xfId="1" applyNumberFormat="1" applyFont="1" applyFill="1" applyBorder="1" applyAlignment="1" applyProtection="1">
      <alignment horizontal="center" vertical="center"/>
    </xf>
    <xf numFmtId="0" fontId="12" fillId="6" borderId="7" xfId="1" applyNumberFormat="1" applyFont="1" applyFill="1" applyBorder="1" applyAlignment="1" applyProtection="1">
      <alignment horizontal="center" vertical="center"/>
    </xf>
    <xf numFmtId="0" fontId="12" fillId="6" borderId="3" xfId="1" applyNumberFormat="1" applyFont="1" applyFill="1" applyBorder="1" applyAlignment="1" applyProtection="1">
      <alignment horizontal="center" vertical="center"/>
    </xf>
    <xf numFmtId="0" fontId="41" fillId="6" borderId="10" xfId="1" applyNumberFormat="1" applyFont="1" applyFill="1" applyBorder="1" applyAlignment="1" applyProtection="1">
      <alignment horizontal="justify" vertical="top" wrapText="1"/>
      <protection hidden="1"/>
    </xf>
    <xf numFmtId="0" fontId="41" fillId="6" borderId="4" xfId="1" applyNumberFormat="1" applyFont="1" applyFill="1" applyBorder="1" applyAlignment="1" applyProtection="1">
      <alignment horizontal="justify" vertical="top" wrapText="1"/>
      <protection hidden="1"/>
    </xf>
    <xf numFmtId="0" fontId="41" fillId="6" borderId="16" xfId="1" applyNumberFormat="1" applyFont="1" applyFill="1" applyBorder="1" applyAlignment="1" applyProtection="1">
      <alignment horizontal="justify" vertical="top" wrapText="1"/>
      <protection hidden="1"/>
    </xf>
    <xf numFmtId="0" fontId="6" fillId="2" borderId="4" xfId="1" applyNumberFormat="1" applyFont="1" applyFill="1" applyBorder="1" applyAlignment="1" applyProtection="1">
      <alignment horizontal="center" vertical="top" wrapText="1"/>
    </xf>
    <xf numFmtId="0" fontId="4" fillId="6" borderId="9" xfId="1" applyNumberFormat="1" applyFont="1" applyFill="1" applyBorder="1" applyAlignment="1" applyProtection="1">
      <alignment horizontal="center" vertical="center" wrapText="1"/>
    </xf>
    <xf numFmtId="0" fontId="37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37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37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6" borderId="12" xfId="1" applyNumberFormat="1" applyFont="1" applyFill="1" applyBorder="1" applyAlignment="1" applyProtection="1">
      <alignment horizontal="center" vertical="top" wrapText="1"/>
      <protection hidden="1"/>
    </xf>
    <xf numFmtId="0" fontId="3" fillId="6" borderId="5" xfId="1" applyNumberFormat="1" applyFont="1" applyFill="1" applyBorder="1" applyAlignment="1" applyProtection="1">
      <alignment horizontal="center" vertical="top" wrapText="1"/>
      <protection hidden="1"/>
    </xf>
    <xf numFmtId="0" fontId="3" fillId="6" borderId="11" xfId="1" applyNumberFormat="1" applyFont="1" applyFill="1" applyBorder="1" applyAlignment="1" applyProtection="1">
      <alignment horizontal="center" vertical="top" wrapText="1"/>
      <protection hidden="1"/>
    </xf>
    <xf numFmtId="0" fontId="8" fillId="0" borderId="8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6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4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6" xfId="1" applyNumberFormat="1" applyFont="1" applyFill="1" applyBorder="1" applyAlignment="1" applyProtection="1">
      <alignment horizontal="left" vertical="center" wrapText="1" indent="1"/>
      <protection locked="0"/>
    </xf>
    <xf numFmtId="0" fontId="6" fillId="6" borderId="16" xfId="1" applyNumberFormat="1" applyFont="1" applyFill="1" applyBorder="1" applyAlignment="1" applyProtection="1">
      <alignment horizontal="center" vertical="top" wrapText="1"/>
      <protection hidden="1"/>
    </xf>
    <xf numFmtId="0" fontId="6" fillId="6" borderId="9" xfId="1" applyNumberFormat="1" applyFont="1" applyFill="1" applyBorder="1" applyAlignment="1" applyProtection="1">
      <alignment horizontal="center" vertical="top" wrapText="1"/>
      <protection hidden="1"/>
    </xf>
    <xf numFmtId="0" fontId="6" fillId="6" borderId="7" xfId="1" applyNumberFormat="1" applyFont="1" applyFill="1" applyBorder="1" applyAlignment="1" applyProtection="1">
      <alignment horizontal="center" vertical="top" wrapText="1"/>
      <protection hidden="1"/>
    </xf>
    <xf numFmtId="0" fontId="6" fillId="6" borderId="3" xfId="1" applyNumberFormat="1" applyFont="1" applyFill="1" applyBorder="1" applyAlignment="1" applyProtection="1">
      <alignment horizontal="center" vertical="top" wrapText="1"/>
      <protection hidden="1"/>
    </xf>
    <xf numFmtId="164" fontId="3" fillId="6" borderId="1" xfId="1" applyNumberFormat="1" applyFont="1" applyFill="1" applyBorder="1" applyAlignment="1" applyProtection="1">
      <alignment horizontal="center" vertical="center"/>
      <protection hidden="1"/>
    </xf>
    <xf numFmtId="0" fontId="8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6" borderId="9" xfId="1" applyNumberFormat="1" applyFont="1" applyFill="1" applyBorder="1" applyAlignment="1" applyProtection="1">
      <alignment horizontal="center" vertical="center" wrapText="1"/>
      <protection hidden="1"/>
    </xf>
    <xf numFmtId="164" fontId="2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NumberFormat="1" applyFont="1" applyFill="1" applyAlignment="1" applyProtection="1">
      <alignment horizontal="center" wrapText="1"/>
      <protection locked="0"/>
    </xf>
    <xf numFmtId="0" fontId="23" fillId="0" borderId="7" xfId="1" applyNumberFormat="1" applyFont="1" applyBorder="1" applyAlignment="1" applyProtection="1">
      <alignment horizontal="left" vertical="top" wrapText="1"/>
      <protection locked="0"/>
    </xf>
    <xf numFmtId="0" fontId="23" fillId="0" borderId="3" xfId="1" applyNumberFormat="1" applyFont="1" applyBorder="1" applyAlignment="1" applyProtection="1">
      <alignment horizontal="left" vertical="top" wrapText="1"/>
      <protection locked="0"/>
    </xf>
    <xf numFmtId="0" fontId="23" fillId="0" borderId="9" xfId="1" applyNumberFormat="1" applyFont="1" applyFill="1" applyBorder="1" applyAlignment="1" applyProtection="1">
      <alignment horizontal="left" vertical="top" wrapText="1"/>
      <protection locked="0"/>
    </xf>
    <xf numFmtId="0" fontId="23" fillId="0" borderId="3" xfId="1" applyNumberFormat="1" applyFont="1" applyFill="1" applyBorder="1" applyAlignment="1" applyProtection="1">
      <alignment horizontal="left" vertical="top" wrapText="1"/>
      <protection locked="0"/>
    </xf>
    <xf numFmtId="0" fontId="23" fillId="0" borderId="7" xfId="1" applyNumberFormat="1" applyFont="1" applyFill="1" applyBorder="1" applyAlignment="1" applyProtection="1">
      <alignment horizontal="left" vertical="top" wrapText="1"/>
      <protection locked="0"/>
    </xf>
    <xf numFmtId="0" fontId="12" fillId="6" borderId="9" xfId="1" applyNumberFormat="1" applyFont="1" applyFill="1" applyBorder="1" applyAlignment="1" applyProtection="1">
      <alignment horizontal="center" vertical="justify"/>
      <protection hidden="1"/>
    </xf>
    <xf numFmtId="0" fontId="12" fillId="6" borderId="7" xfId="1" applyNumberFormat="1" applyFont="1" applyFill="1" applyBorder="1" applyAlignment="1" applyProtection="1">
      <alignment horizontal="center" vertical="justify"/>
      <protection hidden="1"/>
    </xf>
    <xf numFmtId="0" fontId="12" fillId="6" borderId="3" xfId="1" applyNumberFormat="1" applyFont="1" applyFill="1" applyBorder="1" applyAlignment="1" applyProtection="1">
      <alignment horizontal="center" vertical="justify"/>
      <protection hidden="1"/>
    </xf>
    <xf numFmtId="0" fontId="6" fillId="2" borderId="4" xfId="1" applyNumberFormat="1" applyFont="1" applyFill="1" applyBorder="1" applyAlignment="1" applyProtection="1">
      <alignment horizontal="center"/>
      <protection hidden="1"/>
    </xf>
    <xf numFmtId="0" fontId="0" fillId="0" borderId="0" xfId="1" applyNumberFormat="1" applyFont="1" applyFill="1" applyAlignment="1" applyProtection="1">
      <protection hidden="1"/>
    </xf>
    <xf numFmtId="0" fontId="0" fillId="0" borderId="5" xfId="1" applyNumberFormat="1" applyFont="1" applyFill="1" applyBorder="1" applyAlignment="1" applyProtection="1">
      <protection hidden="1"/>
    </xf>
    <xf numFmtId="0" fontId="2" fillId="6" borderId="9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7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3" xfId="1" applyNumberFormat="1" applyFont="1" applyFill="1" applyBorder="1" applyAlignment="1" applyProtection="1">
      <alignment horizontal="justify" vertical="center" wrapText="1"/>
      <protection hidden="1"/>
    </xf>
    <xf numFmtId="0" fontId="4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23" fillId="6" borderId="10" xfId="1" applyNumberFormat="1" applyFont="1" applyFill="1" applyBorder="1" applyAlignment="1" applyProtection="1">
      <alignment horizontal="left" vertical="center" wrapText="1"/>
      <protection hidden="1"/>
    </xf>
    <xf numFmtId="0" fontId="23" fillId="6" borderId="4" xfId="1" applyNumberFormat="1" applyFont="1" applyFill="1" applyBorder="1" applyAlignment="1" applyProtection="1">
      <alignment horizontal="left" vertical="center" wrapText="1"/>
      <protection hidden="1"/>
    </xf>
    <xf numFmtId="0" fontId="23" fillId="6" borderId="16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3" fillId="6" borderId="9" xfId="1" applyNumberFormat="1" applyFont="1" applyFill="1" applyBorder="1" applyAlignment="1" applyProtection="1">
      <alignment horizontal="justify" vertical="center" wrapText="1"/>
      <protection hidden="1"/>
    </xf>
    <xf numFmtId="0" fontId="23" fillId="6" borderId="7" xfId="1" applyNumberFormat="1" applyFont="1" applyFill="1" applyBorder="1" applyAlignment="1" applyProtection="1">
      <alignment horizontal="justify" vertical="center" wrapText="1"/>
      <protection hidden="1"/>
    </xf>
    <xf numFmtId="0" fontId="23" fillId="6" borderId="3" xfId="1" applyNumberFormat="1" applyFont="1" applyFill="1" applyBorder="1" applyAlignment="1" applyProtection="1">
      <alignment horizontal="justify" vertical="center" wrapText="1"/>
      <protection hidden="1"/>
    </xf>
    <xf numFmtId="0" fontId="2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1" applyNumberFormat="1" applyFont="1" applyFill="1" applyBorder="1" applyAlignment="1" applyProtection="1">
      <alignment horizontal="center" vertical="center"/>
      <protection hidden="1"/>
    </xf>
    <xf numFmtId="0" fontId="4" fillId="6" borderId="4" xfId="1" applyNumberFormat="1" applyFont="1" applyFill="1" applyBorder="1" applyAlignment="1" applyProtection="1">
      <alignment horizontal="center" vertical="center"/>
      <protection hidden="1"/>
    </xf>
    <xf numFmtId="0" fontId="4" fillId="6" borderId="12" xfId="1" applyNumberFormat="1" applyFont="1" applyFill="1" applyBorder="1" applyAlignment="1" applyProtection="1">
      <alignment horizontal="center" vertical="center"/>
      <protection hidden="1"/>
    </xf>
    <xf numFmtId="0" fontId="4" fillId="6" borderId="5" xfId="1" applyNumberFormat="1" applyFont="1" applyFill="1" applyBorder="1" applyAlignment="1" applyProtection="1">
      <alignment horizontal="center" vertical="center"/>
      <protection hidden="1"/>
    </xf>
    <xf numFmtId="0" fontId="9" fillId="6" borderId="8" xfId="1" applyNumberFormat="1" applyFont="1" applyFill="1" applyBorder="1" applyAlignment="1" applyProtection="1">
      <alignment horizontal="center" wrapText="1"/>
      <protection hidden="1"/>
    </xf>
    <xf numFmtId="0" fontId="9" fillId="6" borderId="0" xfId="1" applyNumberFormat="1" applyFont="1" applyFill="1" applyBorder="1" applyAlignment="1" applyProtection="1">
      <alignment horizontal="center" wrapText="1"/>
      <protection hidden="1"/>
    </xf>
    <xf numFmtId="0" fontId="9" fillId="6" borderId="6" xfId="1" applyNumberFormat="1" applyFont="1" applyFill="1" applyBorder="1" applyAlignment="1" applyProtection="1">
      <alignment horizontal="center" wrapText="1"/>
      <protection hidden="1"/>
    </xf>
    <xf numFmtId="0" fontId="9" fillId="0" borderId="8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NumberFormat="1" applyFont="1" applyFill="1" applyBorder="1" applyAlignment="1" applyProtection="1">
      <alignment horizontal="center" wrapText="1"/>
      <protection hidden="1"/>
    </xf>
    <xf numFmtId="0" fontId="9" fillId="0" borderId="6" xfId="1" applyNumberFormat="1" applyFont="1" applyFill="1" applyBorder="1" applyAlignment="1" applyProtection="1">
      <alignment horizontal="center" wrapText="1"/>
      <protection hidden="1"/>
    </xf>
    <xf numFmtId="0" fontId="9" fillId="0" borderId="8" xfId="1" applyNumberFormat="1" applyFont="1" applyFill="1" applyBorder="1" applyAlignment="1" applyProtection="1">
      <alignment horizontal="center" vertical="top" wrapText="1"/>
      <protection hidden="1"/>
    </xf>
    <xf numFmtId="0" fontId="9" fillId="0" borderId="0" xfId="1" applyNumberFormat="1" applyFont="1" applyFill="1" applyBorder="1" applyAlignment="1" applyProtection="1">
      <alignment horizontal="center" vertical="top" wrapText="1"/>
      <protection hidden="1"/>
    </xf>
    <xf numFmtId="0" fontId="9" fillId="0" borderId="6" xfId="1" applyNumberFormat="1" applyFont="1" applyFill="1" applyBorder="1" applyAlignment="1" applyProtection="1">
      <alignment horizontal="center" vertical="top" wrapText="1"/>
      <protection hidden="1"/>
    </xf>
    <xf numFmtId="0" fontId="27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27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" xfId="1" applyNumberFormat="1" applyFont="1" applyFill="1" applyBorder="1" applyAlignment="1" applyProtection="1">
      <alignment horizontal="center" vertical="center" wrapText="1" readingOrder="1"/>
      <protection hidden="1"/>
    </xf>
    <xf numFmtId="0" fontId="2" fillId="6" borderId="15" xfId="1" applyNumberFormat="1" applyFont="1" applyFill="1" applyBorder="1" applyAlignment="1" applyProtection="1">
      <alignment horizontal="center" vertical="center" wrapText="1" readingOrder="1"/>
      <protection hidden="1"/>
    </xf>
    <xf numFmtId="0" fontId="0" fillId="0" borderId="9" xfId="1" applyNumberFormat="1" applyFont="1" applyBorder="1" applyAlignment="1" applyProtection="1">
      <alignment horizontal="left" wrapText="1"/>
      <protection locked="0"/>
    </xf>
    <xf numFmtId="0" fontId="0" fillId="0" borderId="7" xfId="1" applyNumberFormat="1" applyFont="1" applyBorder="1" applyAlignment="1" applyProtection="1">
      <alignment horizontal="left" wrapText="1"/>
      <protection locked="0"/>
    </xf>
    <xf numFmtId="0" fontId="0" fillId="0" borderId="3" xfId="1" applyNumberFormat="1" applyFont="1" applyBorder="1" applyAlignment="1" applyProtection="1">
      <alignment horizontal="left" wrapText="1"/>
      <protection locked="0"/>
    </xf>
    <xf numFmtId="0" fontId="2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9" xfId="1" applyNumberFormat="1" applyFont="1" applyFill="1" applyBorder="1" applyAlignment="1" applyProtection="1">
      <alignment horizontal="center" wrapText="1"/>
      <protection hidden="1"/>
    </xf>
    <xf numFmtId="0" fontId="9" fillId="6" borderId="7" xfId="1" applyNumberFormat="1" applyFont="1" applyFill="1" applyBorder="1" applyAlignment="1" applyProtection="1">
      <alignment horizontal="center" wrapText="1"/>
      <protection hidden="1"/>
    </xf>
    <xf numFmtId="0" fontId="9" fillId="6" borderId="3" xfId="1" applyNumberFormat="1" applyFont="1" applyFill="1" applyBorder="1" applyAlignment="1" applyProtection="1">
      <alignment horizontal="center" wrapText="1"/>
      <protection hidden="1"/>
    </xf>
    <xf numFmtId="0" fontId="9" fillId="3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1" applyNumberFormat="1" applyFont="1" applyFill="1" applyBorder="1" applyAlignment="1" applyProtection="1">
      <alignment horizontal="center" vertical="center" wrapText="1"/>
      <protection hidden="1"/>
    </xf>
    <xf numFmtId="2" fontId="12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0" xfId="1" applyNumberFormat="1" applyFont="1" applyFill="1" applyBorder="1" applyAlignment="1" applyProtection="1">
      <alignment horizontal="center" vertical="center"/>
      <protection hidden="1"/>
    </xf>
    <xf numFmtId="0" fontId="7" fillId="6" borderId="0" xfId="1" applyNumberFormat="1" applyFont="1" applyFill="1" applyBorder="1" applyAlignment="1" applyProtection="1">
      <alignment horizontal="center" wrapText="1"/>
      <protection hidden="1"/>
    </xf>
    <xf numFmtId="0" fontId="7" fillId="6" borderId="6" xfId="1" applyNumberFormat="1" applyFont="1" applyFill="1" applyBorder="1" applyAlignment="1" applyProtection="1">
      <alignment horizontal="center" wrapText="1"/>
      <protection hidden="1"/>
    </xf>
    <xf numFmtId="0" fontId="4" fillId="6" borderId="9" xfId="1" applyNumberFormat="1" applyFont="1" applyFill="1" applyBorder="1" applyAlignment="1" applyProtection="1">
      <alignment horizontal="center" vertical="center"/>
      <protection hidden="1"/>
    </xf>
    <xf numFmtId="0" fontId="4" fillId="6" borderId="7" xfId="1" applyNumberFormat="1" applyFont="1" applyFill="1" applyBorder="1" applyAlignment="1" applyProtection="1">
      <alignment horizontal="center" vertical="center"/>
      <protection hidden="1"/>
    </xf>
    <xf numFmtId="0" fontId="4" fillId="6" borderId="3" xfId="1" applyNumberFormat="1" applyFont="1" applyFill="1" applyBorder="1" applyAlignment="1" applyProtection="1">
      <alignment horizontal="center" vertical="center"/>
      <protection hidden="1"/>
    </xf>
    <xf numFmtId="0" fontId="7" fillId="6" borderId="4" xfId="1" applyNumberFormat="1" applyFont="1" applyFill="1" applyBorder="1" applyAlignment="1" applyProtection="1">
      <alignment horizontal="center"/>
      <protection hidden="1"/>
    </xf>
    <xf numFmtId="0" fontId="7" fillId="6" borderId="16" xfId="1" applyNumberFormat="1" applyFont="1" applyFill="1" applyBorder="1" applyAlignment="1" applyProtection="1">
      <alignment horizontal="center"/>
      <protection hidden="1"/>
    </xf>
    <xf numFmtId="0" fontId="28" fillId="6" borderId="0" xfId="1" applyNumberFormat="1" applyFont="1" applyFill="1" applyBorder="1" applyAlignment="1" applyProtection="1">
      <alignment horizontal="center"/>
      <protection hidden="1"/>
    </xf>
    <xf numFmtId="0" fontId="2" fillId="0" borderId="9" xfId="1" applyNumberFormat="1" applyFont="1" applyFill="1" applyBorder="1" applyAlignment="1" applyProtection="1">
      <alignment horizontal="justify" vertical="center" wrapText="1"/>
      <protection locked="0"/>
    </xf>
    <xf numFmtId="0" fontId="0" fillId="0" borderId="7" xfId="1" applyNumberFormat="1" applyFont="1" applyBorder="1" applyAlignment="1" applyProtection="1">
      <alignment horizontal="justify" vertical="center" wrapText="1"/>
      <protection locked="0"/>
    </xf>
    <xf numFmtId="0" fontId="0" fillId="0" borderId="3" xfId="1" applyNumberFormat="1" applyFont="1" applyBorder="1" applyAlignment="1" applyProtection="1">
      <alignment horizontal="justify" vertical="center" wrapText="1"/>
      <protection locked="0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18" fillId="2" borderId="0" xfId="1" applyNumberFormat="1" applyFont="1" applyFill="1" applyBorder="1" applyAlignment="1" applyProtection="1">
      <alignment horizontal="center" vertical="top" wrapText="1"/>
      <protection hidden="1"/>
    </xf>
    <xf numFmtId="0" fontId="6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4" xfId="1" applyNumberFormat="1" applyFont="1" applyFill="1" applyBorder="1" applyAlignment="1" applyProtection="1">
      <alignment horizontal="center" vertical="center"/>
      <protection hidden="1"/>
    </xf>
    <xf numFmtId="22" fontId="7" fillId="2" borderId="0" xfId="1" applyNumberFormat="1" applyFont="1" applyFill="1" applyBorder="1" applyAlignment="1" applyProtection="1">
      <alignment horizontal="left"/>
      <protection hidden="1"/>
    </xf>
    <xf numFmtId="0" fontId="7" fillId="2" borderId="0" xfId="1" applyNumberFormat="1" applyFont="1" applyFill="1" applyBorder="1" applyAlignment="1" applyProtection="1">
      <alignment horizontal="left"/>
      <protection hidden="1"/>
    </xf>
    <xf numFmtId="0" fontId="9" fillId="6" borderId="8" xfId="1" applyNumberFormat="1" applyFont="1" applyFill="1" applyBorder="1" applyAlignment="1" applyProtection="1">
      <alignment horizontal="right" vertical="center" wrapText="1"/>
      <protection hidden="1"/>
    </xf>
    <xf numFmtId="0" fontId="9" fillId="6" borderId="6" xfId="1" applyNumberFormat="1" applyFont="1" applyFill="1" applyBorder="1" applyAlignment="1" applyProtection="1">
      <alignment horizontal="right" vertical="center" wrapText="1"/>
      <protection hidden="1"/>
    </xf>
    <xf numFmtId="0" fontId="46" fillId="6" borderId="0" xfId="1" applyNumberFormat="1" applyFont="1" applyFill="1" applyBorder="1" applyAlignment="1" applyProtection="1">
      <alignment horizontal="center" wrapText="1"/>
      <protection hidden="1"/>
    </xf>
    <xf numFmtId="0" fontId="46" fillId="6" borderId="6" xfId="1" applyNumberFormat="1" applyFont="1" applyFill="1" applyBorder="1" applyAlignment="1" applyProtection="1">
      <alignment horizontal="center" wrapText="1"/>
      <protection hidden="1"/>
    </xf>
    <xf numFmtId="164" fontId="4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0" fillId="7" borderId="5" xfId="1" applyNumberFormat="1" applyFont="1" applyFill="1" applyBorder="1" applyAlignment="1" applyProtection="1">
      <alignment horizontal="center"/>
    </xf>
    <xf numFmtId="0" fontId="9" fillId="2" borderId="4" xfId="1" applyNumberFormat="1" applyFont="1" applyFill="1" applyBorder="1" applyAlignment="1" applyProtection="1">
      <alignment horizontal="center" vertical="top"/>
    </xf>
    <xf numFmtId="0" fontId="40" fillId="6" borderId="0" xfId="1" applyNumberFormat="1" applyFont="1" applyFill="1" applyBorder="1" applyAlignment="1" applyProtection="1">
      <alignment vertical="center" wrapText="1"/>
      <protection hidden="1"/>
    </xf>
    <xf numFmtId="0" fontId="12" fillId="6" borderId="0" xfId="1" applyNumberFormat="1" applyFont="1" applyFill="1" applyBorder="1" applyAlignment="1" applyProtection="1">
      <alignment wrapText="1"/>
      <protection hidden="1"/>
    </xf>
    <xf numFmtId="0" fontId="2" fillId="2" borderId="5" xfId="1" applyNumberFormat="1" applyFont="1" applyFill="1" applyBorder="1" applyAlignment="1" applyProtection="1">
      <alignment horizontal="center"/>
    </xf>
    <xf numFmtId="0" fontId="6" fillId="5" borderId="4" xfId="1" applyNumberFormat="1" applyFont="1" applyFill="1" applyBorder="1" applyAlignment="1" applyProtection="1">
      <alignment horizontal="center" vertical="top"/>
      <protection hidden="1"/>
    </xf>
    <xf numFmtId="0" fontId="6" fillId="5" borderId="4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/>
      <protection hidden="1"/>
    </xf>
    <xf numFmtId="0" fontId="14" fillId="2" borderId="5" xfId="1" applyNumberFormat="1" applyFont="1" applyFill="1" applyBorder="1" applyAlignment="1" applyProtection="1">
      <alignment horizontal="center"/>
      <protection hidden="1"/>
    </xf>
    <xf numFmtId="0" fontId="6" fillId="2" borderId="4" xfId="1" applyNumberFormat="1" applyFont="1" applyFill="1" applyBorder="1" applyAlignment="1" applyProtection="1">
      <alignment horizontal="center" vertical="top"/>
      <protection hidden="1"/>
    </xf>
    <xf numFmtId="0" fontId="0" fillId="5" borderId="5" xfId="1" applyNumberFormat="1" applyFont="1" applyFill="1" applyBorder="1" applyAlignment="1" applyProtection="1">
      <alignment horizontal="center"/>
    </xf>
    <xf numFmtId="0" fontId="6" fillId="2" borderId="7" xfId="1" applyNumberFormat="1" applyFont="1" applyFill="1" applyBorder="1" applyAlignment="1" applyProtection="1">
      <alignment horizontal="center" vertical="top"/>
    </xf>
    <xf numFmtId="0" fontId="1" fillId="2" borderId="5" xfId="1" applyNumberFormat="1" applyFont="1" applyFill="1" applyBorder="1" applyAlignment="1" applyProtection="1">
      <alignment horizontal="center"/>
      <protection hidden="1"/>
    </xf>
    <xf numFmtId="0" fontId="2" fillId="6" borderId="0" xfId="1" applyNumberFormat="1" applyFont="1" applyFill="1" applyBorder="1" applyAlignment="1" applyProtection="1">
      <alignment wrapText="1"/>
      <protection hidden="1"/>
    </xf>
    <xf numFmtId="0" fontId="6" fillId="2" borderId="0" xfId="1" applyNumberFormat="1" applyFont="1" applyFill="1" applyAlignment="1" applyProtection="1">
      <alignment horizontal="center" vertical="top"/>
      <protection hidden="1"/>
    </xf>
  </cellXfs>
  <cellStyles count="5">
    <cellStyle name="Custom - Modelo8" xfId="1"/>
    <cellStyle name="Euro" xfId="2"/>
    <cellStyle name="Millares" xfId="3" builtinId="3"/>
    <cellStyle name="Moneda" xfId="4" builtinId="4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14895</xdr:rowOff>
    </xdr:from>
    <xdr:to>
      <xdr:col>5</xdr:col>
      <xdr:colOff>559594</xdr:colOff>
      <xdr:row>2</xdr:row>
      <xdr:rowOff>0</xdr:rowOff>
    </xdr:to>
    <xdr:pic>
      <xdr:nvPicPr>
        <xdr:cNvPr id="3" name="Imagen 10" descr="cid:image001.png@01D4ABF1.B8A6BC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3" y="50614"/>
          <a:ext cx="4938712" cy="687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</xdr:row>
      <xdr:rowOff>23812</xdr:rowOff>
    </xdr:from>
    <xdr:to>
      <xdr:col>3</xdr:col>
      <xdr:colOff>1142999</xdr:colOff>
      <xdr:row>1</xdr:row>
      <xdr:rowOff>690562</xdr:rowOff>
    </xdr:to>
    <xdr:pic>
      <xdr:nvPicPr>
        <xdr:cNvPr id="3" name="Imagen 10" descr="cid:image001.png@01D4ABF1.B8A6BC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59531"/>
          <a:ext cx="4155281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Configuraci&#243;n%20local\Archivos%20temporales%20de%20Internet\Content.IE5\RQCCIC70\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%20RhNet\Archivos%20Planos%20de%20Resultados_1\FORMATOS%202014\EAD2011Vobo\Evaluacion%201&#176;%20a&#241;o%20a%20Enl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CAPACITACION"/>
      <sheetName val="vcai-3° EVALUADOR"/>
      <sheetName val="VCCOGR"/>
      <sheetName val="vcai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161"/>
  <sheetViews>
    <sheetView showGridLines="0" tabSelected="1" zoomScale="80" zoomScaleNormal="80" zoomScaleSheetLayoutView="50" workbookViewId="0"/>
  </sheetViews>
  <sheetFormatPr baseColWidth="10" defaultColWidth="0" defaultRowHeight="12.75" zeroHeight="1" x14ac:dyDescent="0.2"/>
  <cols>
    <col min="1" max="1" width="1.7109375" style="191" customWidth="1"/>
    <col min="2" max="2" width="18.7109375" style="191" customWidth="1"/>
    <col min="3" max="3" width="15" style="191" customWidth="1"/>
    <col min="4" max="4" width="14.140625" style="191" customWidth="1"/>
    <col min="5" max="5" width="18.42578125" style="191" customWidth="1"/>
    <col min="6" max="6" width="11.140625" style="191" customWidth="1"/>
    <col min="7" max="7" width="24.5703125" style="191" customWidth="1"/>
    <col min="8" max="8" width="24.85546875" style="191" customWidth="1"/>
    <col min="9" max="9" width="26.85546875" style="191" customWidth="1"/>
    <col min="10" max="10" width="25.42578125" style="191" customWidth="1"/>
    <col min="11" max="11" width="17.140625" style="191" customWidth="1"/>
    <col min="12" max="12" width="1.85546875" style="191" customWidth="1"/>
    <col min="13" max="16384" width="2.7109375" style="191" hidden="1"/>
  </cols>
  <sheetData>
    <row r="1" spans="1:12" ht="3" customHeight="1" x14ac:dyDescent="0.2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55.5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3" customHeight="1" x14ac:dyDescent="0.2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s="192" customFormat="1" ht="24" customHeight="1" x14ac:dyDescent="0.2">
      <c r="A4" s="33"/>
      <c r="B4" s="430" t="s">
        <v>186</v>
      </c>
      <c r="C4" s="431"/>
      <c r="D4" s="431"/>
      <c r="E4" s="431"/>
      <c r="F4" s="431"/>
      <c r="G4" s="431"/>
      <c r="H4" s="431"/>
      <c r="I4" s="431"/>
      <c r="J4" s="431"/>
      <c r="K4" s="432"/>
      <c r="L4" s="32"/>
    </row>
    <row r="5" spans="1:12" s="192" customFormat="1" ht="2.25" customHeight="1" x14ac:dyDescent="0.2">
      <c r="A5" s="33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2"/>
    </row>
    <row r="6" spans="1:12" s="360" customFormat="1" ht="39.75" customHeight="1" x14ac:dyDescent="0.2">
      <c r="A6" s="32"/>
      <c r="B6" s="434"/>
      <c r="C6" s="435"/>
      <c r="D6" s="435"/>
      <c r="E6" s="435"/>
      <c r="F6" s="136"/>
      <c r="G6" s="353"/>
      <c r="H6" s="137"/>
      <c r="I6" s="138"/>
      <c r="J6" s="137"/>
      <c r="K6" s="139">
        <v>54</v>
      </c>
      <c r="L6" s="32"/>
    </row>
    <row r="7" spans="1:12" s="360" customFormat="1" ht="9.75" customHeight="1" x14ac:dyDescent="0.2">
      <c r="A7" s="32"/>
      <c r="B7" s="436" t="s">
        <v>100</v>
      </c>
      <c r="C7" s="437"/>
      <c r="D7" s="437"/>
      <c r="E7" s="437"/>
      <c r="F7" s="89"/>
      <c r="G7" s="141" t="s">
        <v>101</v>
      </c>
      <c r="H7" s="27"/>
      <c r="I7" s="141" t="s">
        <v>102</v>
      </c>
      <c r="J7" s="27"/>
      <c r="K7" s="162" t="s">
        <v>229</v>
      </c>
      <c r="L7" s="32"/>
    </row>
    <row r="8" spans="1:12" s="360" customFormat="1" ht="46.5" customHeight="1" x14ac:dyDescent="0.2">
      <c r="A8" s="32"/>
      <c r="B8" s="402"/>
      <c r="C8" s="403"/>
      <c r="D8" s="403"/>
      <c r="E8" s="403"/>
      <c r="F8" s="90"/>
      <c r="G8" s="403"/>
      <c r="H8" s="403"/>
      <c r="I8" s="403"/>
      <c r="J8" s="403"/>
      <c r="K8" s="404"/>
      <c r="L8" s="32"/>
    </row>
    <row r="9" spans="1:12" s="360" customFormat="1" ht="12.75" customHeight="1" x14ac:dyDescent="0.2">
      <c r="A9" s="32"/>
      <c r="B9" s="436" t="s">
        <v>103</v>
      </c>
      <c r="C9" s="437"/>
      <c r="D9" s="437"/>
      <c r="E9" s="437"/>
      <c r="F9" s="89"/>
      <c r="G9" s="438" t="s">
        <v>104</v>
      </c>
      <c r="H9" s="438"/>
      <c r="I9" s="438"/>
      <c r="J9" s="438"/>
      <c r="K9" s="439"/>
      <c r="L9" s="38"/>
    </row>
    <row r="10" spans="1:12" s="360" customFormat="1" ht="26.25" customHeight="1" x14ac:dyDescent="0.2">
      <c r="A10" s="32"/>
      <c r="B10" s="402"/>
      <c r="C10" s="403"/>
      <c r="D10" s="403"/>
      <c r="E10" s="403"/>
      <c r="F10" s="403"/>
      <c r="G10" s="403"/>
      <c r="H10" s="403"/>
      <c r="I10" s="403"/>
      <c r="J10" s="403"/>
      <c r="K10" s="404"/>
      <c r="L10" s="32"/>
    </row>
    <row r="11" spans="1:12" s="360" customFormat="1" ht="12.75" customHeight="1" x14ac:dyDescent="0.2">
      <c r="A11" s="32"/>
      <c r="B11" s="405" t="s">
        <v>152</v>
      </c>
      <c r="C11" s="406"/>
      <c r="D11" s="406"/>
      <c r="E11" s="406"/>
      <c r="F11" s="406"/>
      <c r="G11" s="406"/>
      <c r="H11" s="406"/>
      <c r="I11" s="406"/>
      <c r="J11" s="406"/>
      <c r="K11" s="407"/>
      <c r="L11" s="32"/>
    </row>
    <row r="12" spans="1:12" s="360" customFormat="1" ht="26.45" customHeight="1" x14ac:dyDescent="0.2">
      <c r="A12" s="32"/>
      <c r="B12" s="408"/>
      <c r="C12" s="409"/>
      <c r="D12" s="409"/>
      <c r="E12" s="409"/>
      <c r="F12" s="409"/>
      <c r="G12" s="409"/>
      <c r="H12" s="409"/>
      <c r="I12" s="409"/>
      <c r="J12" s="409"/>
      <c r="K12" s="410"/>
      <c r="L12" s="32"/>
    </row>
    <row r="13" spans="1:12" s="360" customFormat="1" ht="12.75" customHeight="1" x14ac:dyDescent="0.2">
      <c r="A13" s="32"/>
      <c r="B13" s="411" t="s">
        <v>105</v>
      </c>
      <c r="C13" s="412"/>
      <c r="D13" s="412"/>
      <c r="E13" s="412"/>
      <c r="F13" s="412"/>
      <c r="G13" s="412"/>
      <c r="H13" s="412"/>
      <c r="I13" s="412"/>
      <c r="J13" s="412"/>
      <c r="K13" s="413"/>
      <c r="L13" s="32"/>
    </row>
    <row r="14" spans="1:12" s="360" customFormat="1" ht="2.4500000000000002" customHeight="1" x14ac:dyDescent="0.2">
      <c r="A14" s="32"/>
      <c r="B14" s="4"/>
      <c r="C14" s="4"/>
      <c r="D14" s="4"/>
      <c r="E14" s="4"/>
      <c r="F14" s="4"/>
      <c r="G14" s="4"/>
      <c r="H14" s="4"/>
      <c r="I14" s="4"/>
      <c r="J14" s="4"/>
      <c r="K14" s="4"/>
      <c r="L14" s="32"/>
    </row>
    <row r="15" spans="1:12" s="360" customFormat="1" ht="24.75" customHeight="1" x14ac:dyDescent="0.2">
      <c r="A15" s="32"/>
      <c r="B15" s="424" t="s">
        <v>95</v>
      </c>
      <c r="C15" s="425"/>
      <c r="D15" s="425"/>
      <c r="E15" s="425"/>
      <c r="F15" s="426"/>
      <c r="G15" s="385" t="s">
        <v>16</v>
      </c>
      <c r="H15" s="386"/>
      <c r="I15" s="386"/>
      <c r="J15" s="386"/>
      <c r="K15" s="387"/>
      <c r="L15" s="32"/>
    </row>
    <row r="16" spans="1:12" s="360" customFormat="1" ht="24.75" customHeight="1" x14ac:dyDescent="0.2">
      <c r="A16" s="32"/>
      <c r="B16" s="427"/>
      <c r="C16" s="428"/>
      <c r="D16" s="428"/>
      <c r="E16" s="428"/>
      <c r="F16" s="429"/>
      <c r="G16" s="331" t="s">
        <v>106</v>
      </c>
      <c r="H16" s="331" t="s">
        <v>12</v>
      </c>
      <c r="I16" s="331" t="s">
        <v>107</v>
      </c>
      <c r="J16" s="331" t="s">
        <v>108</v>
      </c>
      <c r="K16" s="383" t="s">
        <v>43</v>
      </c>
      <c r="L16" s="32"/>
    </row>
    <row r="17" spans="1:12" s="360" customFormat="1" ht="121.5" customHeight="1" x14ac:dyDescent="0.2">
      <c r="A17" s="32"/>
      <c r="B17" s="418"/>
      <c r="C17" s="418"/>
      <c r="D17" s="418"/>
      <c r="E17" s="418"/>
      <c r="F17" s="418"/>
      <c r="G17" s="332" t="s">
        <v>112</v>
      </c>
      <c r="H17" s="22"/>
      <c r="I17" s="22"/>
      <c r="J17" s="22"/>
      <c r="K17" s="384"/>
      <c r="L17" s="32"/>
    </row>
    <row r="18" spans="1:12" s="360" customFormat="1" ht="25.5" customHeight="1" x14ac:dyDescent="0.2">
      <c r="A18" s="32"/>
      <c r="B18" s="422" t="s">
        <v>14</v>
      </c>
      <c r="C18" s="423"/>
      <c r="D18" s="12"/>
      <c r="E18" s="333" t="s">
        <v>15</v>
      </c>
      <c r="F18" s="25"/>
      <c r="G18" s="11"/>
      <c r="H18" s="11"/>
      <c r="I18" s="11"/>
      <c r="J18" s="11"/>
      <c r="K18" s="11"/>
      <c r="L18" s="32"/>
    </row>
    <row r="19" spans="1:12" s="360" customFormat="1" ht="24.75" customHeight="1" x14ac:dyDescent="0.2">
      <c r="A19" s="32"/>
      <c r="B19" s="424" t="s">
        <v>96</v>
      </c>
      <c r="C19" s="425"/>
      <c r="D19" s="425"/>
      <c r="E19" s="425"/>
      <c r="F19" s="426"/>
      <c r="G19" s="385" t="s">
        <v>16</v>
      </c>
      <c r="H19" s="386"/>
      <c r="I19" s="386"/>
      <c r="J19" s="386"/>
      <c r="K19" s="387"/>
      <c r="L19" s="32"/>
    </row>
    <row r="20" spans="1:12" s="360" customFormat="1" ht="24.75" customHeight="1" x14ac:dyDescent="0.2">
      <c r="A20" s="32"/>
      <c r="B20" s="427"/>
      <c r="C20" s="428"/>
      <c r="D20" s="428"/>
      <c r="E20" s="428"/>
      <c r="F20" s="429"/>
      <c r="G20" s="331" t="s">
        <v>106</v>
      </c>
      <c r="H20" s="331" t="s">
        <v>12</v>
      </c>
      <c r="I20" s="331" t="s">
        <v>107</v>
      </c>
      <c r="J20" s="331" t="s">
        <v>108</v>
      </c>
      <c r="K20" s="383" t="s">
        <v>43</v>
      </c>
      <c r="L20" s="32"/>
    </row>
    <row r="21" spans="1:12" s="360" customFormat="1" ht="123.95" customHeight="1" x14ac:dyDescent="0.2">
      <c r="A21" s="32"/>
      <c r="B21" s="433"/>
      <c r="C21" s="433"/>
      <c r="D21" s="433"/>
      <c r="E21" s="433"/>
      <c r="F21" s="433"/>
      <c r="G21" s="332" t="s">
        <v>112</v>
      </c>
      <c r="H21" s="22"/>
      <c r="I21" s="22"/>
      <c r="J21" s="22"/>
      <c r="K21" s="384"/>
      <c r="L21" s="32"/>
    </row>
    <row r="22" spans="1:12" s="360" customFormat="1" ht="25.5" customHeight="1" x14ac:dyDescent="0.2">
      <c r="A22" s="32"/>
      <c r="B22" s="422" t="s">
        <v>14</v>
      </c>
      <c r="C22" s="423"/>
      <c r="D22" s="6"/>
      <c r="E22" s="333" t="s">
        <v>15</v>
      </c>
      <c r="F22" s="25"/>
      <c r="G22" s="2"/>
      <c r="H22" s="2"/>
      <c r="I22" s="2"/>
      <c r="J22" s="2"/>
      <c r="K22" s="19"/>
      <c r="L22" s="32"/>
    </row>
    <row r="23" spans="1:12" s="360" customFormat="1" ht="24.75" customHeight="1" x14ac:dyDescent="0.2">
      <c r="A23" s="32"/>
      <c r="B23" s="424" t="s">
        <v>97</v>
      </c>
      <c r="C23" s="425"/>
      <c r="D23" s="425"/>
      <c r="E23" s="425"/>
      <c r="F23" s="426"/>
      <c r="G23" s="385" t="s">
        <v>16</v>
      </c>
      <c r="H23" s="386"/>
      <c r="I23" s="386"/>
      <c r="J23" s="386"/>
      <c r="K23" s="387"/>
      <c r="L23" s="32"/>
    </row>
    <row r="24" spans="1:12" s="360" customFormat="1" ht="24.75" customHeight="1" x14ac:dyDescent="0.2">
      <c r="A24" s="32"/>
      <c r="B24" s="427"/>
      <c r="C24" s="428"/>
      <c r="D24" s="428"/>
      <c r="E24" s="428"/>
      <c r="F24" s="429"/>
      <c r="G24" s="331" t="s">
        <v>106</v>
      </c>
      <c r="H24" s="331" t="s">
        <v>12</v>
      </c>
      <c r="I24" s="331" t="s">
        <v>107</v>
      </c>
      <c r="J24" s="331" t="s">
        <v>108</v>
      </c>
      <c r="K24" s="383" t="s">
        <v>43</v>
      </c>
      <c r="L24" s="32"/>
    </row>
    <row r="25" spans="1:12" s="360" customFormat="1" ht="129.75" customHeight="1" x14ac:dyDescent="0.2">
      <c r="A25" s="32"/>
      <c r="B25" s="433"/>
      <c r="C25" s="433"/>
      <c r="D25" s="433"/>
      <c r="E25" s="433"/>
      <c r="F25" s="433"/>
      <c r="G25" s="332" t="s">
        <v>112</v>
      </c>
      <c r="H25" s="22"/>
      <c r="I25" s="22"/>
      <c r="J25" s="22"/>
      <c r="K25" s="384"/>
      <c r="L25" s="32"/>
    </row>
    <row r="26" spans="1:12" s="360" customFormat="1" ht="25.5" customHeight="1" x14ac:dyDescent="0.2">
      <c r="A26" s="32"/>
      <c r="B26" s="422" t="s">
        <v>14</v>
      </c>
      <c r="C26" s="423"/>
      <c r="D26" s="6"/>
      <c r="E26" s="333" t="s">
        <v>15</v>
      </c>
      <c r="F26" s="25"/>
      <c r="G26" s="2"/>
      <c r="H26" s="2"/>
      <c r="I26" s="2"/>
      <c r="J26" s="2"/>
      <c r="K26" s="2"/>
      <c r="L26" s="32"/>
    </row>
    <row r="27" spans="1:12" s="360" customFormat="1" ht="24.75" customHeight="1" x14ac:dyDescent="0.2">
      <c r="A27" s="32"/>
      <c r="B27" s="424" t="s">
        <v>98</v>
      </c>
      <c r="C27" s="425"/>
      <c r="D27" s="425"/>
      <c r="E27" s="425"/>
      <c r="F27" s="426"/>
      <c r="G27" s="385" t="s">
        <v>16</v>
      </c>
      <c r="H27" s="386"/>
      <c r="I27" s="386"/>
      <c r="J27" s="386"/>
      <c r="K27" s="387"/>
      <c r="L27" s="32"/>
    </row>
    <row r="28" spans="1:12" s="360" customFormat="1" ht="24.75" customHeight="1" x14ac:dyDescent="0.2">
      <c r="A28" s="32"/>
      <c r="B28" s="427"/>
      <c r="C28" s="428"/>
      <c r="D28" s="428"/>
      <c r="E28" s="428"/>
      <c r="F28" s="429"/>
      <c r="G28" s="331" t="s">
        <v>106</v>
      </c>
      <c r="H28" s="331" t="s">
        <v>12</v>
      </c>
      <c r="I28" s="331" t="s">
        <v>107</v>
      </c>
      <c r="J28" s="331" t="s">
        <v>108</v>
      </c>
      <c r="K28" s="383" t="s">
        <v>43</v>
      </c>
      <c r="L28" s="32"/>
    </row>
    <row r="29" spans="1:12" s="360" customFormat="1" ht="123.95" customHeight="1" x14ac:dyDescent="0.2">
      <c r="A29" s="32"/>
      <c r="B29" s="433" t="s">
        <v>85</v>
      </c>
      <c r="C29" s="433"/>
      <c r="D29" s="433"/>
      <c r="E29" s="433"/>
      <c r="F29" s="433"/>
      <c r="G29" s="332" t="s">
        <v>112</v>
      </c>
      <c r="H29" s="7"/>
      <c r="I29" s="7"/>
      <c r="J29" s="7"/>
      <c r="K29" s="384"/>
      <c r="L29" s="32"/>
    </row>
    <row r="30" spans="1:12" s="360" customFormat="1" ht="25.5" customHeight="1" x14ac:dyDescent="0.2">
      <c r="A30" s="32"/>
      <c r="B30" s="422" t="s">
        <v>14</v>
      </c>
      <c r="C30" s="423"/>
      <c r="D30" s="13"/>
      <c r="E30" s="333" t="s">
        <v>15</v>
      </c>
      <c r="F30" s="25"/>
      <c r="G30" s="2"/>
      <c r="H30" s="2"/>
      <c r="I30" s="2"/>
      <c r="J30" s="2"/>
      <c r="K30" s="2"/>
      <c r="L30" s="32"/>
    </row>
    <row r="31" spans="1:12" s="193" customFormat="1" ht="24.75" customHeight="1" x14ac:dyDescent="0.2">
      <c r="A31" s="35"/>
      <c r="B31" s="424" t="s">
        <v>99</v>
      </c>
      <c r="C31" s="425"/>
      <c r="D31" s="425"/>
      <c r="E31" s="425"/>
      <c r="F31" s="426"/>
      <c r="G31" s="452" t="s">
        <v>16</v>
      </c>
      <c r="H31" s="453"/>
      <c r="I31" s="453"/>
      <c r="J31" s="453"/>
      <c r="K31" s="454"/>
      <c r="L31" s="35"/>
    </row>
    <row r="32" spans="1:12" s="360" customFormat="1" ht="24.75" customHeight="1" x14ac:dyDescent="0.2">
      <c r="A32" s="32"/>
      <c r="B32" s="455"/>
      <c r="C32" s="456"/>
      <c r="D32" s="456"/>
      <c r="E32" s="456"/>
      <c r="F32" s="457"/>
      <c r="G32" s="331" t="s">
        <v>106</v>
      </c>
      <c r="H32" s="331" t="s">
        <v>12</v>
      </c>
      <c r="I32" s="331" t="s">
        <v>107</v>
      </c>
      <c r="J32" s="331" t="s">
        <v>108</v>
      </c>
      <c r="K32" s="383" t="s">
        <v>43</v>
      </c>
      <c r="L32" s="32"/>
    </row>
    <row r="33" spans="1:12" s="360" customFormat="1" ht="123.95" customHeight="1" x14ac:dyDescent="0.2">
      <c r="A33" s="32"/>
      <c r="B33" s="433" t="s">
        <v>86</v>
      </c>
      <c r="C33" s="433"/>
      <c r="D33" s="433"/>
      <c r="E33" s="433"/>
      <c r="F33" s="433"/>
      <c r="G33" s="332" t="s">
        <v>112</v>
      </c>
      <c r="H33" s="7"/>
      <c r="I33" s="7"/>
      <c r="J33" s="7"/>
      <c r="K33" s="384"/>
      <c r="L33" s="32"/>
    </row>
    <row r="34" spans="1:12" s="360" customFormat="1" ht="25.5" customHeight="1" x14ac:dyDescent="0.2">
      <c r="A34" s="32"/>
      <c r="B34" s="422" t="s">
        <v>14</v>
      </c>
      <c r="C34" s="423"/>
      <c r="D34" s="6"/>
      <c r="E34" s="333" t="s">
        <v>15</v>
      </c>
      <c r="F34" s="25"/>
      <c r="G34" s="2"/>
      <c r="H34" s="2"/>
      <c r="I34" s="2"/>
      <c r="J34" s="2"/>
      <c r="K34" s="2"/>
      <c r="L34" s="32"/>
    </row>
    <row r="35" spans="1:12" s="360" customFormat="1" ht="24.75" customHeight="1" x14ac:dyDescent="0.2">
      <c r="A35" s="32"/>
      <c r="B35" s="424" t="s">
        <v>204</v>
      </c>
      <c r="C35" s="425"/>
      <c r="D35" s="425"/>
      <c r="E35" s="425"/>
      <c r="F35" s="426"/>
      <c r="G35" s="385" t="s">
        <v>16</v>
      </c>
      <c r="H35" s="386"/>
      <c r="I35" s="386"/>
      <c r="J35" s="386"/>
      <c r="K35" s="387"/>
      <c r="L35" s="32"/>
    </row>
    <row r="36" spans="1:12" s="360" customFormat="1" ht="24.75" customHeight="1" x14ac:dyDescent="0.2">
      <c r="A36" s="32"/>
      <c r="B36" s="427"/>
      <c r="C36" s="428"/>
      <c r="D36" s="428"/>
      <c r="E36" s="428"/>
      <c r="F36" s="429"/>
      <c r="G36" s="331" t="s">
        <v>106</v>
      </c>
      <c r="H36" s="331" t="s">
        <v>12</v>
      </c>
      <c r="I36" s="331" t="s">
        <v>107</v>
      </c>
      <c r="J36" s="331" t="s">
        <v>108</v>
      </c>
      <c r="K36" s="383" t="s">
        <v>43</v>
      </c>
      <c r="L36" s="32"/>
    </row>
    <row r="37" spans="1:12" s="360" customFormat="1" ht="123.95" customHeight="1" x14ac:dyDescent="0.2">
      <c r="A37" s="32"/>
      <c r="B37" s="433" t="s">
        <v>85</v>
      </c>
      <c r="C37" s="433"/>
      <c r="D37" s="433"/>
      <c r="E37" s="433"/>
      <c r="F37" s="433"/>
      <c r="G37" s="332" t="s">
        <v>112</v>
      </c>
      <c r="H37" s="7"/>
      <c r="I37" s="7"/>
      <c r="J37" s="7"/>
      <c r="K37" s="384"/>
      <c r="L37" s="32"/>
    </row>
    <row r="38" spans="1:12" s="360" customFormat="1" ht="25.5" customHeight="1" x14ac:dyDescent="0.2">
      <c r="A38" s="32"/>
      <c r="B38" s="422" t="s">
        <v>14</v>
      </c>
      <c r="C38" s="423"/>
      <c r="D38" s="13"/>
      <c r="E38" s="333" t="s">
        <v>15</v>
      </c>
      <c r="F38" s="25"/>
      <c r="G38" s="2"/>
      <c r="H38" s="2"/>
      <c r="I38" s="2"/>
      <c r="J38" s="2"/>
      <c r="K38" s="2"/>
      <c r="L38" s="32"/>
    </row>
    <row r="39" spans="1:12" s="193" customFormat="1" ht="24.75" customHeight="1" x14ac:dyDescent="0.2">
      <c r="A39" s="35"/>
      <c r="B39" s="424" t="s">
        <v>205</v>
      </c>
      <c r="C39" s="425"/>
      <c r="D39" s="425"/>
      <c r="E39" s="425"/>
      <c r="F39" s="426"/>
      <c r="G39" s="452" t="s">
        <v>16</v>
      </c>
      <c r="H39" s="453"/>
      <c r="I39" s="453"/>
      <c r="J39" s="453"/>
      <c r="K39" s="454"/>
      <c r="L39" s="35"/>
    </row>
    <row r="40" spans="1:12" s="360" customFormat="1" ht="24.75" customHeight="1" x14ac:dyDescent="0.2">
      <c r="A40" s="32"/>
      <c r="B40" s="455"/>
      <c r="C40" s="456"/>
      <c r="D40" s="456"/>
      <c r="E40" s="456"/>
      <c r="F40" s="457"/>
      <c r="G40" s="331" t="s">
        <v>106</v>
      </c>
      <c r="H40" s="331" t="s">
        <v>12</v>
      </c>
      <c r="I40" s="331" t="s">
        <v>107</v>
      </c>
      <c r="J40" s="331" t="s">
        <v>108</v>
      </c>
      <c r="K40" s="383" t="s">
        <v>43</v>
      </c>
      <c r="L40" s="32"/>
    </row>
    <row r="41" spans="1:12" s="360" customFormat="1" ht="123.95" customHeight="1" x14ac:dyDescent="0.2">
      <c r="A41" s="32"/>
      <c r="B41" s="449" t="s">
        <v>86</v>
      </c>
      <c r="C41" s="450"/>
      <c r="D41" s="450"/>
      <c r="E41" s="450"/>
      <c r="F41" s="451"/>
      <c r="G41" s="332" t="s">
        <v>112</v>
      </c>
      <c r="H41" s="7"/>
      <c r="I41" s="7"/>
      <c r="J41" s="7"/>
      <c r="K41" s="384"/>
      <c r="L41" s="32"/>
    </row>
    <row r="42" spans="1:12" s="360" customFormat="1" ht="25.5" customHeight="1" x14ac:dyDescent="0.2">
      <c r="A42" s="32"/>
      <c r="B42" s="422" t="s">
        <v>14</v>
      </c>
      <c r="C42" s="423"/>
      <c r="D42" s="6"/>
      <c r="E42" s="333" t="s">
        <v>15</v>
      </c>
      <c r="F42" s="25"/>
      <c r="G42" s="2"/>
      <c r="H42" s="2"/>
      <c r="I42" s="2"/>
      <c r="J42" s="2"/>
      <c r="K42" s="2"/>
      <c r="L42" s="32"/>
    </row>
    <row r="43" spans="1:12" s="360" customFormat="1" ht="3" customHeight="1" x14ac:dyDescent="0.2">
      <c r="A43" s="32"/>
      <c r="B43" s="78"/>
      <c r="C43" s="79"/>
      <c r="D43" s="80"/>
      <c r="E43" s="52"/>
      <c r="F43" s="81"/>
      <c r="G43" s="69"/>
      <c r="H43" s="69"/>
      <c r="I43" s="69"/>
      <c r="J43" s="69"/>
      <c r="K43" s="39"/>
      <c r="L43" s="32"/>
    </row>
    <row r="44" spans="1:12" s="360" customFormat="1" ht="24" customHeight="1" x14ac:dyDescent="0.2">
      <c r="A44" s="32"/>
      <c r="B44" s="82" t="s">
        <v>28</v>
      </c>
      <c r="C44" s="388">
        <f>'tablas de calculo'!Z1</f>
        <v>0</v>
      </c>
      <c r="D44" s="389"/>
      <c r="E44" s="190">
        <f>SUM(F18,F22,F26,F30,F34,F38,F42)</f>
        <v>0</v>
      </c>
      <c r="F44" s="390"/>
      <c r="G44" s="391"/>
      <c r="H44" s="391"/>
      <c r="I44" s="55"/>
      <c r="J44" s="739">
        <v>2019</v>
      </c>
      <c r="K44" s="739"/>
      <c r="L44" s="32"/>
    </row>
    <row r="45" spans="1:12" s="360" customFormat="1" ht="24" customHeight="1" x14ac:dyDescent="0.2">
      <c r="A45" s="32"/>
      <c r="B45" s="82" t="s">
        <v>29</v>
      </c>
      <c r="C45" s="388">
        <f>'tablas de calculo'!Z2</f>
        <v>0</v>
      </c>
      <c r="D45" s="389"/>
      <c r="E45" s="39"/>
      <c r="F45" s="391"/>
      <c r="G45" s="391"/>
      <c r="H45" s="391"/>
      <c r="I45" s="55"/>
      <c r="J45" s="399" t="s">
        <v>228</v>
      </c>
      <c r="K45" s="399"/>
      <c r="L45" s="32"/>
    </row>
    <row r="46" spans="1:12" s="360" customFormat="1" ht="24" customHeight="1" x14ac:dyDescent="0.2">
      <c r="A46" s="32"/>
      <c r="B46" s="82" t="s">
        <v>30</v>
      </c>
      <c r="C46" s="388">
        <f>'tablas de calculo'!Z3</f>
        <v>0</v>
      </c>
      <c r="D46" s="389"/>
      <c r="E46" s="39"/>
      <c r="F46" s="391"/>
      <c r="G46" s="391"/>
      <c r="H46" s="391"/>
      <c r="I46" s="55"/>
      <c r="J46" s="400"/>
      <c r="K46" s="400"/>
      <c r="L46" s="32"/>
    </row>
    <row r="47" spans="1:12" s="360" customFormat="1" ht="24" customHeight="1" x14ac:dyDescent="0.2">
      <c r="A47" s="32"/>
      <c r="B47" s="82" t="s">
        <v>87</v>
      </c>
      <c r="C47" s="388">
        <f>'tablas de calculo'!Z4</f>
        <v>0</v>
      </c>
      <c r="D47" s="389"/>
      <c r="E47" s="39"/>
      <c r="F47" s="438" t="s">
        <v>111</v>
      </c>
      <c r="G47" s="438"/>
      <c r="H47" s="438"/>
      <c r="I47" s="55"/>
      <c r="J47" s="400"/>
      <c r="K47" s="400"/>
      <c r="L47" s="32"/>
    </row>
    <row r="48" spans="1:12" s="24" customFormat="1" ht="24" customHeight="1" x14ac:dyDescent="0.2">
      <c r="A48" s="36"/>
      <c r="B48" s="82" t="s">
        <v>88</v>
      </c>
      <c r="C48" s="462">
        <f>'tablas de calculo'!Z5</f>
        <v>0</v>
      </c>
      <c r="D48" s="463"/>
      <c r="E48" s="88"/>
      <c r="F48" s="390"/>
      <c r="G48" s="391"/>
      <c r="H48" s="391"/>
      <c r="I48" s="55"/>
      <c r="J48" s="400"/>
      <c r="K48" s="400"/>
      <c r="L48" s="32"/>
    </row>
    <row r="49" spans="1:12" s="24" customFormat="1" ht="24" customHeight="1" x14ac:dyDescent="0.2">
      <c r="A49" s="36"/>
      <c r="B49" s="82" t="s">
        <v>206</v>
      </c>
      <c r="C49" s="388">
        <f>'tablas de calculo'!Z6</f>
        <v>0</v>
      </c>
      <c r="D49" s="389"/>
      <c r="E49" s="88"/>
      <c r="F49" s="391"/>
      <c r="G49" s="391"/>
      <c r="H49" s="391"/>
      <c r="I49" s="55"/>
      <c r="J49" s="401"/>
      <c r="K49" s="401"/>
      <c r="L49" s="32"/>
    </row>
    <row r="50" spans="1:12" s="24" customFormat="1" ht="24" customHeight="1" thickBot="1" x14ac:dyDescent="0.25">
      <c r="A50" s="36"/>
      <c r="B50" s="82" t="s">
        <v>207</v>
      </c>
      <c r="C50" s="458">
        <f>'tablas de calculo'!Z7</f>
        <v>0</v>
      </c>
      <c r="D50" s="459"/>
      <c r="E50" s="88"/>
      <c r="F50" s="466" t="s">
        <v>110</v>
      </c>
      <c r="G50" s="466"/>
      <c r="H50" s="466"/>
      <c r="I50" s="55"/>
      <c r="J50" s="399" t="s">
        <v>27</v>
      </c>
      <c r="K50" s="399"/>
      <c r="L50" s="32"/>
    </row>
    <row r="51" spans="1:12" s="24" customFormat="1" ht="29.25" customHeight="1" thickBot="1" x14ac:dyDescent="0.25">
      <c r="A51" s="36"/>
      <c r="B51" s="83" t="s">
        <v>5</v>
      </c>
      <c r="C51" s="464" t="str">
        <f>'tablas de calculo'!Z8</f>
        <v>Revisa las ponderaciones</v>
      </c>
      <c r="D51" s="465"/>
      <c r="E51" s="84"/>
      <c r="F51" s="447"/>
      <c r="G51" s="448"/>
      <c r="H51" s="55"/>
      <c r="I51" s="188"/>
      <c r="J51" s="84"/>
      <c r="K51" s="84"/>
      <c r="L51" s="32"/>
    </row>
    <row r="52" spans="1:12" s="24" customFormat="1" ht="34.5" customHeight="1" x14ac:dyDescent="0.2">
      <c r="A52" s="36"/>
      <c r="B52" s="738" t="s">
        <v>6</v>
      </c>
      <c r="C52" s="460" t="str">
        <f>'tablas de calculo'!Z9</f>
        <v>Aplique la evaluación</v>
      </c>
      <c r="D52" s="461"/>
      <c r="E52" s="84"/>
      <c r="F52" s="406" t="s">
        <v>32</v>
      </c>
      <c r="G52" s="406"/>
      <c r="H52" s="55"/>
      <c r="I52" s="95" t="s">
        <v>109</v>
      </c>
      <c r="J52" s="84"/>
      <c r="K52" s="84"/>
      <c r="L52" s="32"/>
    </row>
    <row r="53" spans="1:12" s="24" customFormat="1" ht="12" customHeight="1" x14ac:dyDescent="0.2">
      <c r="A53" s="36"/>
      <c r="B53" s="55"/>
      <c r="C53" s="55"/>
      <c r="D53" s="39"/>
      <c r="E53" s="84"/>
      <c r="F53" s="87"/>
      <c r="G53" s="87"/>
      <c r="H53" s="55"/>
      <c r="I53" s="86"/>
      <c r="J53" s="86"/>
      <c r="K53" s="86"/>
      <c r="L53" s="32"/>
    </row>
    <row r="54" spans="1:12" s="194" customFormat="1" ht="15" x14ac:dyDescent="0.25">
      <c r="A54" s="37"/>
      <c r="B54" s="419" t="s">
        <v>34</v>
      </c>
      <c r="C54" s="420"/>
      <c r="D54" s="420"/>
      <c r="E54" s="420"/>
      <c r="F54" s="420"/>
      <c r="G54" s="420"/>
      <c r="H54" s="420"/>
      <c r="I54" s="420"/>
      <c r="J54" s="420"/>
      <c r="K54" s="421"/>
      <c r="L54" s="32"/>
    </row>
    <row r="55" spans="1:12" s="194" customFormat="1" ht="14.25" customHeight="1" x14ac:dyDescent="0.2">
      <c r="A55" s="37"/>
      <c r="B55" s="397"/>
      <c r="C55" s="398"/>
      <c r="D55" s="445" t="s">
        <v>81</v>
      </c>
      <c r="E55" s="440"/>
      <c r="F55" s="440"/>
      <c r="G55" s="440"/>
      <c r="H55" s="440"/>
      <c r="I55" s="440"/>
      <c r="J55" s="440"/>
      <c r="K55" s="441"/>
      <c r="L55" s="32"/>
    </row>
    <row r="56" spans="1:12" s="194" customFormat="1" ht="16.5" customHeight="1" x14ac:dyDescent="0.2">
      <c r="A56" s="37"/>
      <c r="B56" s="394"/>
      <c r="C56" s="395"/>
      <c r="D56" s="446"/>
      <c r="E56" s="442"/>
      <c r="F56" s="442"/>
      <c r="G56" s="442"/>
      <c r="H56" s="442"/>
      <c r="I56" s="442"/>
      <c r="J56" s="442"/>
      <c r="K56" s="443"/>
      <c r="L56" s="32"/>
    </row>
    <row r="57" spans="1:12" s="194" customFormat="1" ht="14.45" customHeight="1" x14ac:dyDescent="0.2">
      <c r="A57" s="37"/>
      <c r="B57" s="392"/>
      <c r="C57" s="393"/>
      <c r="D57" s="396" t="s">
        <v>81</v>
      </c>
      <c r="E57" s="444"/>
      <c r="F57" s="414"/>
      <c r="G57" s="414"/>
      <c r="H57" s="414"/>
      <c r="I57" s="414"/>
      <c r="J57" s="414"/>
      <c r="K57" s="415"/>
      <c r="L57" s="32"/>
    </row>
    <row r="58" spans="1:12" s="194" customFormat="1" ht="15" customHeight="1" x14ac:dyDescent="0.2">
      <c r="A58" s="37"/>
      <c r="B58" s="394"/>
      <c r="C58" s="395"/>
      <c r="D58" s="396"/>
      <c r="E58" s="416"/>
      <c r="F58" s="416"/>
      <c r="G58" s="416"/>
      <c r="H58" s="416"/>
      <c r="I58" s="416"/>
      <c r="J58" s="416"/>
      <c r="K58" s="417"/>
      <c r="L58" s="32"/>
    </row>
    <row r="59" spans="1:12" s="194" customFormat="1" ht="14.45" customHeight="1" x14ac:dyDescent="0.2">
      <c r="A59" s="37"/>
      <c r="B59" s="392"/>
      <c r="C59" s="393"/>
      <c r="D59" s="396" t="s">
        <v>81</v>
      </c>
      <c r="E59" s="414"/>
      <c r="F59" s="414"/>
      <c r="G59" s="414"/>
      <c r="H59" s="414"/>
      <c r="I59" s="414"/>
      <c r="J59" s="414"/>
      <c r="K59" s="415"/>
      <c r="L59" s="32"/>
    </row>
    <row r="60" spans="1:12" s="194" customFormat="1" ht="14.45" customHeight="1" x14ac:dyDescent="0.2">
      <c r="A60" s="37"/>
      <c r="B60" s="394"/>
      <c r="C60" s="395"/>
      <c r="D60" s="396"/>
      <c r="E60" s="416"/>
      <c r="F60" s="416"/>
      <c r="G60" s="416"/>
      <c r="H60" s="416"/>
      <c r="I60" s="416"/>
      <c r="J60" s="416"/>
      <c r="K60" s="417"/>
      <c r="L60" s="32"/>
    </row>
    <row r="61" spans="1:12" s="194" customFormat="1" ht="14.45" customHeight="1" x14ac:dyDescent="0.2">
      <c r="A61" s="37"/>
      <c r="B61" s="392"/>
      <c r="C61" s="393"/>
      <c r="D61" s="396" t="s">
        <v>81</v>
      </c>
      <c r="E61" s="414"/>
      <c r="F61" s="414"/>
      <c r="G61" s="414"/>
      <c r="H61" s="414"/>
      <c r="I61" s="414"/>
      <c r="J61" s="414"/>
      <c r="K61" s="415"/>
      <c r="L61" s="32"/>
    </row>
    <row r="62" spans="1:12" s="194" customFormat="1" ht="14.45" customHeight="1" x14ac:dyDescent="0.2">
      <c r="A62" s="37"/>
      <c r="B62" s="394"/>
      <c r="C62" s="395"/>
      <c r="D62" s="396"/>
      <c r="E62" s="416"/>
      <c r="F62" s="416"/>
      <c r="G62" s="416"/>
      <c r="H62" s="416"/>
      <c r="I62" s="416"/>
      <c r="J62" s="416"/>
      <c r="K62" s="417"/>
      <c r="L62" s="32"/>
    </row>
    <row r="63" spans="1:12" s="194" customFormat="1" ht="14.45" customHeight="1" x14ac:dyDescent="0.2">
      <c r="A63" s="37"/>
      <c r="B63" s="392"/>
      <c r="C63" s="393"/>
      <c r="D63" s="396" t="s">
        <v>81</v>
      </c>
      <c r="E63" s="414"/>
      <c r="F63" s="414"/>
      <c r="G63" s="414"/>
      <c r="H63" s="414"/>
      <c r="I63" s="414"/>
      <c r="J63" s="414"/>
      <c r="K63" s="415"/>
      <c r="L63" s="32"/>
    </row>
    <row r="64" spans="1:12" s="194" customFormat="1" ht="14.45" customHeight="1" x14ac:dyDescent="0.2">
      <c r="A64" s="37"/>
      <c r="B64" s="394"/>
      <c r="C64" s="395"/>
      <c r="D64" s="396"/>
      <c r="E64" s="416"/>
      <c r="F64" s="416"/>
      <c r="G64" s="416"/>
      <c r="H64" s="416"/>
      <c r="I64" s="416"/>
      <c r="J64" s="416"/>
      <c r="K64" s="417"/>
      <c r="L64" s="32"/>
    </row>
    <row r="65" spans="1:12" s="194" customFormat="1" ht="14.45" customHeight="1" x14ac:dyDescent="0.2">
      <c r="A65" s="37"/>
      <c r="B65" s="392"/>
      <c r="C65" s="393"/>
      <c r="D65" s="396" t="s">
        <v>81</v>
      </c>
      <c r="E65" s="414"/>
      <c r="F65" s="414"/>
      <c r="G65" s="414"/>
      <c r="H65" s="414"/>
      <c r="I65" s="414"/>
      <c r="J65" s="414"/>
      <c r="K65" s="415"/>
      <c r="L65" s="32"/>
    </row>
    <row r="66" spans="1:12" s="194" customFormat="1" ht="14.45" customHeight="1" x14ac:dyDescent="0.2">
      <c r="A66" s="37"/>
      <c r="B66" s="394"/>
      <c r="C66" s="395"/>
      <c r="D66" s="396"/>
      <c r="E66" s="416"/>
      <c r="F66" s="416"/>
      <c r="G66" s="416"/>
      <c r="H66" s="416"/>
      <c r="I66" s="416"/>
      <c r="J66" s="416"/>
      <c r="K66" s="417"/>
      <c r="L66" s="32"/>
    </row>
    <row r="67" spans="1:12" s="194" customFormat="1" ht="14.45" customHeight="1" x14ac:dyDescent="0.2">
      <c r="A67" s="37"/>
      <c r="B67" s="392"/>
      <c r="C67" s="393"/>
      <c r="D67" s="396" t="s">
        <v>81</v>
      </c>
      <c r="E67" s="414"/>
      <c r="F67" s="414"/>
      <c r="G67" s="414"/>
      <c r="H67" s="414"/>
      <c r="I67" s="414"/>
      <c r="J67" s="414"/>
      <c r="K67" s="415"/>
      <c r="L67" s="32"/>
    </row>
    <row r="68" spans="1:12" s="194" customFormat="1" ht="20.25" customHeight="1" x14ac:dyDescent="0.2">
      <c r="A68" s="37"/>
      <c r="B68" s="394"/>
      <c r="C68" s="395"/>
      <c r="D68" s="396"/>
      <c r="E68" s="416"/>
      <c r="F68" s="416"/>
      <c r="G68" s="416"/>
      <c r="H68" s="416"/>
      <c r="I68" s="416"/>
      <c r="J68" s="416"/>
      <c r="K68" s="417"/>
      <c r="L68" s="32"/>
    </row>
    <row r="69" spans="1:12" s="194" customFormat="1" ht="13.5" customHeight="1" x14ac:dyDescent="0.2">
      <c r="A69" s="37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2"/>
    </row>
    <row r="70" spans="1:12" hidden="1" x14ac:dyDescent="0.2"/>
    <row r="71" spans="1:12" hidden="1" x14ac:dyDescent="0.2"/>
    <row r="72" spans="1:12" hidden="1" x14ac:dyDescent="0.2"/>
    <row r="73" spans="1:12" hidden="1" x14ac:dyDescent="0.2"/>
    <row r="74" spans="1:12" hidden="1" x14ac:dyDescent="0.2"/>
    <row r="75" spans="1:12" hidden="1" x14ac:dyDescent="0.2"/>
    <row r="76" spans="1:12" hidden="1" x14ac:dyDescent="0.2"/>
    <row r="77" spans="1:12" hidden="1" x14ac:dyDescent="0.2"/>
    <row r="78" spans="1:12" hidden="1" x14ac:dyDescent="0.2"/>
    <row r="79" spans="1:12" hidden="1" x14ac:dyDescent="0.2"/>
    <row r="80" spans="1:1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</sheetData>
  <sheetProtection password="BD53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87">
    <mergeCell ref="F47:H47"/>
    <mergeCell ref="F48:H49"/>
    <mergeCell ref="F50:H50"/>
    <mergeCell ref="C49:D49"/>
    <mergeCell ref="B23:F24"/>
    <mergeCell ref="B35:F36"/>
    <mergeCell ref="B38:C38"/>
    <mergeCell ref="B25:F25"/>
    <mergeCell ref="E67:K68"/>
    <mergeCell ref="G27:K27"/>
    <mergeCell ref="K28:K29"/>
    <mergeCell ref="B29:F29"/>
    <mergeCell ref="B30:C30"/>
    <mergeCell ref="B31:F32"/>
    <mergeCell ref="C50:D50"/>
    <mergeCell ref="C52:D52"/>
    <mergeCell ref="C48:D48"/>
    <mergeCell ref="C51:D51"/>
    <mergeCell ref="G31:K31"/>
    <mergeCell ref="K32:K33"/>
    <mergeCell ref="B33:F33"/>
    <mergeCell ref="B34:C34"/>
    <mergeCell ref="C47:D47"/>
    <mergeCell ref="B42:C42"/>
    <mergeCell ref="B4:K4"/>
    <mergeCell ref="B37:F37"/>
    <mergeCell ref="B6:E6"/>
    <mergeCell ref="B7:E7"/>
    <mergeCell ref="B8:E8"/>
    <mergeCell ref="G8:K8"/>
    <mergeCell ref="B9:E9"/>
    <mergeCell ref="G9:K9"/>
    <mergeCell ref="B26:C26"/>
    <mergeCell ref="K16:K17"/>
    <mergeCell ref="B21:F21"/>
    <mergeCell ref="B27:F28"/>
    <mergeCell ref="B10:K10"/>
    <mergeCell ref="B11:K11"/>
    <mergeCell ref="B12:K12"/>
    <mergeCell ref="B13:K13"/>
    <mergeCell ref="E65:K66"/>
    <mergeCell ref="B17:F17"/>
    <mergeCell ref="B61:C62"/>
    <mergeCell ref="B54:K54"/>
    <mergeCell ref="B22:C22"/>
    <mergeCell ref="E63:K64"/>
    <mergeCell ref="B15:F16"/>
    <mergeCell ref="B19:F20"/>
    <mergeCell ref="G15:K15"/>
    <mergeCell ref="G19:K19"/>
    <mergeCell ref="B18:C18"/>
    <mergeCell ref="K20:K21"/>
    <mergeCell ref="J50:K50"/>
    <mergeCell ref="J46:K49"/>
    <mergeCell ref="C44:D44"/>
    <mergeCell ref="B63:C64"/>
    <mergeCell ref="B57:C58"/>
    <mergeCell ref="B59:C60"/>
    <mergeCell ref="E55:K56"/>
    <mergeCell ref="E59:K60"/>
    <mergeCell ref="D59:D60"/>
    <mergeCell ref="D61:D62"/>
    <mergeCell ref="D63:D64"/>
    <mergeCell ref="E57:K58"/>
    <mergeCell ref="D55:D56"/>
    <mergeCell ref="E61:K62"/>
    <mergeCell ref="F51:G51"/>
    <mergeCell ref="F52:G52"/>
    <mergeCell ref="B65:C66"/>
    <mergeCell ref="B67:C68"/>
    <mergeCell ref="D57:D58"/>
    <mergeCell ref="C46:D46"/>
    <mergeCell ref="D67:D68"/>
    <mergeCell ref="D65:D66"/>
    <mergeCell ref="B55:C56"/>
    <mergeCell ref="K24:K25"/>
    <mergeCell ref="K36:K37"/>
    <mergeCell ref="G23:K23"/>
    <mergeCell ref="G35:K35"/>
    <mergeCell ref="C45:D45"/>
    <mergeCell ref="F44:H46"/>
    <mergeCell ref="B41:F41"/>
    <mergeCell ref="K40:K41"/>
    <mergeCell ref="G39:K39"/>
    <mergeCell ref="B39:F40"/>
    <mergeCell ref="J44:K44"/>
    <mergeCell ref="J45:K45"/>
  </mergeCells>
  <phoneticPr fontId="0" type="noConversion"/>
  <dataValidations xWindow="351" yWindow="276" count="20">
    <dataValidation type="textLength" operator="equal" allowBlank="1" showInputMessage="1" showErrorMessage="1" error="Anotar a trece (13) posiciones el RFC del Evaluador." sqref="F51:G51">
      <formula1>13</formula1>
    </dataValidation>
    <dataValidation type="list" allowBlank="1" showInputMessage="1" showErrorMessage="1" prompt="Elija de la lista que se presenta." sqref="D43">
      <formula1>#REF!</formula1>
    </dataValidation>
    <dataValidation type="list" allowBlank="1" showInputMessage="1" showErrorMessage="1" prompt="Elige de la Lista que se presenta" sqref="C43">
      <formula1>$C$54:$C$64</formula1>
    </dataValidation>
    <dataValidation allowBlank="1" showInputMessage="1" showErrorMessage="1" sqref="H16:J16 B15:F17 B21:F21 G20:J20 G24:J24 H28:I28 H32:J32 B31:F33 G36:J36 H40:J40"/>
    <dataValidation type="textLength" operator="equal" allowBlank="1" showInputMessage="1" showErrorMessage="1" error="Anotar a trece (13) posiciones el RFC del Evaluado." sqref="J6">
      <formula1>13</formula1>
    </dataValidation>
    <dataValidation operator="equal" allowBlank="1" showInputMessage="1" showErrorMessage="1" prompt="INGRESAR EL NUMERO DE RUSP, SIN CEROS AL INICIO_x000a_" sqref="K6"/>
    <dataValidation type="list" errorStyle="information" allowBlank="1" showInputMessage="1" showErrorMessage="1" error="ANOTE LA UNIDAD DE MEDIDA UTILIZADA." prompt="Elija de la lista que se presenta o anote el que utilizará_x000a_" sqref="D18 D22 D26 D30 D34 D38 D42">
      <formula1>"CALIDAD,CANTIDAD,CANTIDAD-CALIDAD,CANTIDAD-COSTO,CANTIDAD-TIEMPO,COSTO,COSTO-CALIDAD,TIEMPO,TIEMPO-CALIDAD,TIEMPO-COSTO"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>
      <formula1>COUNTIF($G$18:$K$18,K18)=1</formula1>
    </dataValidation>
    <dataValidation type="custom" allowBlank="1" showInputMessage="1" showErrorMessage="1" error="Elije una sola opción en los parámetros de evaluación" sqref="G18:J18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>
      <formula1>COUNTIF($G$22:$K$22,K22)=1</formula1>
    </dataValidation>
    <dataValidation type="custom" allowBlank="1" showInputMessage="1" showErrorMessage="1" error="Elije una sola opción en los parámetros de evaluación" sqref="G22:J22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>
      <formula1>COUNTIF($G$34:$K$34,K34)=1</formula1>
    </dataValidation>
    <dataValidation type="custom" allowBlank="1" showInputMessage="1" showErrorMessage="1" error="Elije una sola opción en los parámetros de evaluación" sqref="G34:J34">
      <formula1>COUNTIF($G$34:$K$34,G34)=1</formula1>
    </dataValidation>
    <dataValidation type="custom" allowBlank="1" showInputMessage="1" showErrorMessage="1" error="Elije una sola opción en los parámetros de evaluación" sqref="G26:K26">
      <formula1>COUNTIF($G$26:$K$26,G26)=1</formula1>
    </dataValidation>
    <dataValidation type="custom" allowBlank="1" showInputMessage="1" showErrorMessage="1" error="Elije una sola opción en los parámetros de evaluación" sqref="G30:K30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>
      <formula1>COUNTIF($G$38:$K$38,K38)=1</formula1>
    </dataValidation>
    <dataValidation type="custom" allowBlank="1" showInputMessage="1" showErrorMessage="1" error="Elije una sola opción en los parámetros de evaluación" sqref="G38:J38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>
      <formula1>COUNTIF($G$42:$K$42,K42)=1</formula1>
    </dataValidation>
    <dataValidation type="custom" allowBlank="1" showInputMessage="1" showErrorMessage="1" error="Elije una sola opción en los parámetros de evaluación" sqref="G42:J42">
      <formula1>COUNTIF($G$42:$K$42,G42)=1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7:C68 B55:C56">
      <formula1>"APRENDIZAJE DE HABILIDADES O CONOCIMIENTOS ESPECIFICOS,ASESORIA PERSONALIZADA,FACULTAMIENTO,SEGUIMIENTO ESPECIAL,OTROS"</formula1>
    </dataValidation>
  </dataValidations>
  <printOptions horizontalCentered="1" verticalCentered="1"/>
  <pageMargins left="0.19685039370078741" right="0.19685039370078741" top="7.874015748031496E-2" bottom="7.874015748031496E-2" header="0.15748031496062992" footer="0"/>
  <pageSetup scale="36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3"/>
  </sheetPr>
  <dimension ref="A1:AT29"/>
  <sheetViews>
    <sheetView zoomScale="80" zoomScaleNormal="80" zoomScaleSheetLayoutView="75" workbookViewId="0">
      <selection sqref="A1:XFD1048576"/>
    </sheetView>
  </sheetViews>
  <sheetFormatPr baseColWidth="10" defaultColWidth="0" defaultRowHeight="21" customHeight="1" zeroHeight="1" x14ac:dyDescent="0.2"/>
  <cols>
    <col min="1" max="1" width="12" customWidth="1"/>
    <col min="2" max="2" width="6" hidden="1" customWidth="1"/>
    <col min="3" max="3" width="2" hidden="1" customWidth="1"/>
    <col min="4" max="4" width="9" hidden="1" customWidth="1"/>
    <col min="5" max="5" width="3" hidden="1" customWidth="1"/>
    <col min="6" max="6" width="5" hidden="1" customWidth="1"/>
    <col min="7" max="7" width="19" hidden="1" customWidth="1"/>
    <col min="8" max="8" width="37.140625" hidden="1" customWidth="1"/>
    <col min="9" max="9" width="7.140625" hidden="1" customWidth="1"/>
    <col min="10" max="40" width="12.85546875" hidden="1" customWidth="1"/>
    <col min="41" max="46" width="3.28515625" hidden="1" customWidth="1"/>
    <col min="47" max="49" width="3.28515625" style="191" hidden="1" customWidth="1"/>
    <col min="50" max="16384" width="3.28515625" style="191" hidden="1"/>
  </cols>
  <sheetData>
    <row r="1" spans="1:46" s="365" customFormat="1" ht="18" customHeight="1" x14ac:dyDescent="0.2">
      <c r="A1" s="357" t="s">
        <v>121</v>
      </c>
      <c r="B1" s="179"/>
      <c r="C1" s="732">
        <v>1</v>
      </c>
      <c r="D1" s="732"/>
      <c r="E1" s="179">
        <v>0</v>
      </c>
      <c r="F1" s="179">
        <v>0.9</v>
      </c>
      <c r="G1" s="179" t="s">
        <v>157</v>
      </c>
      <c r="H1" s="179" t="str">
        <f>IF('vcai-SUPERIOR'!G14="X",4,IF('vcai-SUPERIOR'!H14="X",3,IF('vcai-SUPERIOR'!I14="X",2,IF('vcai-SUPERIOR'!J14="X",1,IF('vcai-SUPERIOR'!K14="X","No Aplica","   " )))))</f>
        <v xml:space="preserve">   </v>
      </c>
      <c r="I1" s="181">
        <f>IF(J1=0,0,K2/J4)</f>
        <v>0</v>
      </c>
      <c r="J1" s="179">
        <f>COUNTIF(H1,"&gt;=1")</f>
        <v>0</v>
      </c>
      <c r="K1" s="357" t="s">
        <v>214</v>
      </c>
      <c r="L1" s="361">
        <f>IF(J1=1,LOOKUP(H1,$C$1:$D$6))*I1/100</f>
        <v>0</v>
      </c>
      <c r="M1" s="179" t="str">
        <f>IF('vcai-AUTO'!H14="X",4,IF('vcai-AUTO'!I14="X",3,IF('vcai-AUTO'!J14="X",2,IF('vcai-AUTO'!K14="X",1,"   " ))))</f>
        <v xml:space="preserve">   </v>
      </c>
      <c r="N1" s="181">
        <f>IF(O1=0,0,P2/O4)</f>
        <v>0</v>
      </c>
      <c r="O1" s="179">
        <f>COUNTIF(M1,"&gt;=1")</f>
        <v>0</v>
      </c>
      <c r="P1" s="357" t="s">
        <v>214</v>
      </c>
      <c r="Q1" s="183">
        <f>IF(O1=1,LOOKUP(M1,$C$1:$D$6))*N1/100</f>
        <v>0</v>
      </c>
      <c r="R1" s="179" t="str">
        <f>IF('vcai-3°EVALUADOR'!G14="X",4,IF('vcai-3°EVALUADOR'!H14="X",3,IF('vcai-3°EVALUADOR'!I14="X",2,IF('vcai-3°EVALUADOR'!J14="X",1,IF('vcai-3°EVALUADOR'!K14="X","No Aplica","   " )))))</f>
        <v xml:space="preserve">   </v>
      </c>
      <c r="S1" s="183">
        <f>IF(T1=0,0,U2/T4)</f>
        <v>0</v>
      </c>
      <c r="T1" s="179">
        <f>COUNTIF(R1,"&gt;=1")</f>
        <v>0</v>
      </c>
      <c r="U1" s="357" t="s">
        <v>214</v>
      </c>
      <c r="V1" s="183">
        <f>IF(T1=1,LOOKUP(R1,C1:D6))*S1/100</f>
        <v>0</v>
      </c>
      <c r="W1" s="179" t="str">
        <f>IF(VCIFM!G18="X",4,IF(VCIFM!H18="X",3,IF(VCIFM!I18="X",2,IF(VCIFM!J18="X",1,IF(VCIFM!K18="X",0,"   " )))))</f>
        <v xml:space="preserve">   </v>
      </c>
      <c r="X1" s="179">
        <f t="shared" ref="X1:X7" si="0">COUNTIF(W1,"&gt;=1")</f>
        <v>0</v>
      </c>
      <c r="Y1" s="357">
        <f>VCIFM!F18/100</f>
        <v>0</v>
      </c>
      <c r="Z1" s="175">
        <f t="shared" ref="Z1:Z7" si="1">IF($X1=1,LOOKUP($W1,$C$1:$D$6))*$Y1</f>
        <v>0</v>
      </c>
      <c r="AA1" s="179" t="str">
        <f>IF(VCCOGR!I14="x",4,IF(VCCOGR!J14="X",3,IF(VCCOGR!K14="X",2,IF(VCCOGR!L14="X",1,IF(VCCOGR!M14="X",0,"   " )))))</f>
        <v xml:space="preserve">   </v>
      </c>
      <c r="AB1" s="179">
        <f t="shared" ref="AB1:AB7" si="2">COUNTIF(AA1,"&gt;=1")</f>
        <v>0</v>
      </c>
      <c r="AC1" s="175">
        <f>VCCOGR!H14/100</f>
        <v>0</v>
      </c>
      <c r="AD1" s="175">
        <f t="shared" ref="AD1:AD7" si="3">IF(AB1=1,LOOKUP(AA1,$C$1:$D$6))*AC1</f>
        <v>0</v>
      </c>
      <c r="AE1" s="175" t="s">
        <v>78</v>
      </c>
      <c r="AF1" s="733" t="s">
        <v>39</v>
      </c>
      <c r="AG1" s="733"/>
      <c r="AH1" s="733"/>
      <c r="AI1" s="733"/>
      <c r="AJ1" s="733"/>
      <c r="AK1" s="178">
        <f>SUM(AJ3,AI8,AI10)</f>
        <v>0</v>
      </c>
      <c r="AL1" s="175">
        <v>1</v>
      </c>
      <c r="AM1" s="175" t="str">
        <f>IF(APOR.DEST.!H25="X",0.385,IF(APOR.DEST.!I25="X",0.256,IF(APOR.DEST.!J25="X",0.128,"   ")))</f>
        <v xml:space="preserve">   </v>
      </c>
      <c r="AN1" s="175"/>
      <c r="AO1" s="362">
        <v>1</v>
      </c>
      <c r="AP1" s="362" t="str">
        <f>IF(ACT.EXT.!H23="X", 3.349,IF(ACT.EXT.!I23="X", 2.22, IF(ACT.EXT.!J23="X",1.11,"   ")))</f>
        <v xml:space="preserve">   </v>
      </c>
      <c r="AQ1" s="362"/>
      <c r="AR1" s="362"/>
      <c r="AS1" s="362"/>
      <c r="AT1" s="362"/>
    </row>
    <row r="2" spans="1:46" s="365" customFormat="1" ht="21" hidden="1" customHeight="1" x14ac:dyDescent="0.2">
      <c r="A2" s="179" t="s">
        <v>7</v>
      </c>
      <c r="B2" s="179">
        <v>30</v>
      </c>
      <c r="C2" s="175">
        <v>0</v>
      </c>
      <c r="D2" s="175" t="s">
        <v>13</v>
      </c>
      <c r="E2" s="175">
        <v>1</v>
      </c>
      <c r="F2" s="175">
        <v>59.9</v>
      </c>
      <c r="G2" s="175" t="s">
        <v>108</v>
      </c>
      <c r="H2" s="179" t="str">
        <f>IF('vcai-SUPERIOR'!G15="X",4,IF('vcai-SUPERIOR'!H15="X",3,IF('vcai-SUPERIOR'!I15="X",2,IF('vcai-SUPERIOR'!J15="X",1,IF('vcai-SUPERIOR'!K15="X","No Aplica"," ")))))</f>
        <v xml:space="preserve"> </v>
      </c>
      <c r="I2" s="181">
        <f>IF(J2=0,0,K2/J4)</f>
        <v>0</v>
      </c>
      <c r="J2" s="179">
        <f>COUNTIF(H2,"&gt;=1")</f>
        <v>0</v>
      </c>
      <c r="K2" s="357">
        <v>20</v>
      </c>
      <c r="L2" s="361">
        <f>IF(J2=1,LOOKUP(H2,$C$1:$D$6))*I2/100</f>
        <v>0</v>
      </c>
      <c r="M2" s="179" t="str">
        <f>IF('vcai-AUTO'!H15="X",4,IF('vcai-AUTO'!I15="X",3,IF('vcai-AUTO'!J15="X",2,IF('vcai-AUTO'!K15="X",1,"   " ))))</f>
        <v xml:space="preserve">   </v>
      </c>
      <c r="N2" s="181">
        <f>IF(O2=0,0,P2/O4)</f>
        <v>0</v>
      </c>
      <c r="O2" s="179">
        <f>COUNTIF(M2,"&gt;=1")</f>
        <v>0</v>
      </c>
      <c r="P2" s="175">
        <v>20</v>
      </c>
      <c r="Q2" s="183">
        <f>IF(O2=1,LOOKUP(M2,$C$1:$D$6))*N2/100</f>
        <v>0</v>
      </c>
      <c r="R2" s="179" t="str">
        <f>IF('vcai-3°EVALUADOR'!G15="X",4,IF('vcai-3°EVALUADOR'!H15="X",3,IF('vcai-3°EVALUADOR'!I15="X",2,IF('vcai-3°EVALUADOR'!J15="X",1,IF('vcai-3°EVALUADOR'!K15="X","No Aplica","   " )))))</f>
        <v xml:space="preserve">   </v>
      </c>
      <c r="S2" s="183">
        <f>IF(T2=0,0,U2/T4)</f>
        <v>0</v>
      </c>
      <c r="T2" s="179">
        <f>COUNTIF(R2,"&gt;=1")</f>
        <v>0</v>
      </c>
      <c r="U2" s="363">
        <v>20</v>
      </c>
      <c r="V2" s="183">
        <f>IF(T2=1,LOOKUP(R2,C2:D7))*S2/100</f>
        <v>0</v>
      </c>
      <c r="W2" s="179" t="str">
        <f>IF(VCIFM!G22="X",4,IF(VCIFM!H22="X",3,IF(VCIFM!I22="X",2,IF(VCIFM!J22="X",1,IF(VCIFM!K22="X",0,"   " )))))</f>
        <v xml:space="preserve">   </v>
      </c>
      <c r="X2" s="179">
        <f t="shared" si="0"/>
        <v>0</v>
      </c>
      <c r="Y2" s="357">
        <f>VCIFM!F22/100</f>
        <v>0</v>
      </c>
      <c r="Z2" s="175">
        <f t="shared" si="1"/>
        <v>0</v>
      </c>
      <c r="AA2" s="179" t="str">
        <f>IF(VCCOGR!I18="X",4,IF(VCCOGR!J18="X",3,IF(VCCOGR!K18="X",2,IF(VCCOGR!L18="X",1,IF(VCCOGR!M18="X",0,"   " )))))</f>
        <v xml:space="preserve">   </v>
      </c>
      <c r="AB2" s="179">
        <f t="shared" si="2"/>
        <v>0</v>
      </c>
      <c r="AC2" s="175">
        <f>VCCOGR!H18/100</f>
        <v>0</v>
      </c>
      <c r="AD2" s="175">
        <f t="shared" si="3"/>
        <v>0</v>
      </c>
      <c r="AE2" s="176">
        <f>SUM(AE11,AE8,AE5,AE4,AE3)</f>
        <v>40</v>
      </c>
      <c r="AF2" s="733" t="s">
        <v>77</v>
      </c>
      <c r="AG2" s="733"/>
      <c r="AH2" s="733"/>
      <c r="AI2" s="733"/>
      <c r="AJ2" s="177"/>
      <c r="AK2" s="178">
        <f>AK1/AE2*100</f>
        <v>0</v>
      </c>
      <c r="AL2" s="175">
        <v>2</v>
      </c>
      <c r="AM2" s="175" t="str">
        <f>IF(APOR.DEST.!H26="X",0.385,IF(APOR.DEST.!I26="X",0.256,IF(APOR.DEST.!J26="X",0.128,"   ")))</f>
        <v xml:space="preserve">   </v>
      </c>
      <c r="AN2" s="175"/>
      <c r="AO2" s="362">
        <v>2</v>
      </c>
      <c r="AP2" s="362" t="str">
        <f>IF(ACT.EXT.!H24="X", 3.349,IF(ACT.EXT.!I24="X", 2.22, IF(ACT.EXT.!J24="X",1.11,"   ")))</f>
        <v xml:space="preserve">   </v>
      </c>
      <c r="AQ2" s="362"/>
      <c r="AR2" s="362"/>
      <c r="AS2" s="362"/>
      <c r="AT2" s="362"/>
    </row>
    <row r="3" spans="1:46" s="365" customFormat="1" ht="21" hidden="1" customHeight="1" x14ac:dyDescent="0.2">
      <c r="A3" s="179" t="s">
        <v>8</v>
      </c>
      <c r="B3" s="179">
        <v>67.45</v>
      </c>
      <c r="C3" s="175">
        <v>1</v>
      </c>
      <c r="D3" s="357">
        <v>30</v>
      </c>
      <c r="E3" s="175">
        <v>60</v>
      </c>
      <c r="F3" s="175">
        <v>69.900000000000006</v>
      </c>
      <c r="G3" s="175" t="s">
        <v>107</v>
      </c>
      <c r="H3" s="179" t="str">
        <f>IF('vcai-SUPERIOR'!G16="X",4,IF('vcai-SUPERIOR'!H16="X",3,IF('vcai-SUPERIOR'!I16="X",2,IF('vcai-SUPERIOR'!J16="X",1,IF('vcai-SUPERIOR'!K16="X","No Aplica"," ")))))</f>
        <v xml:space="preserve"> </v>
      </c>
      <c r="I3" s="181">
        <f>IF(J3=0,0,K2/J4)</f>
        <v>0</v>
      </c>
      <c r="J3" s="179">
        <f>COUNTIF(H3,"&gt;=1")</f>
        <v>0</v>
      </c>
      <c r="K3" s="175"/>
      <c r="L3" s="361">
        <f>IF(J3=1,LOOKUP(H3,$C$1:$D$6))*I3/100</f>
        <v>0</v>
      </c>
      <c r="M3" s="179" t="str">
        <f>IF('vcai-AUTO'!H16="X",4,IF('vcai-AUTO'!I16="X",3,IF('vcai-AUTO'!J16="X",2,IF('vcai-AUTO'!K16="X",1,"   " ))))</f>
        <v xml:space="preserve">   </v>
      </c>
      <c r="N3" s="181">
        <f>IF(O4=0,0,P2/O4)</f>
        <v>0</v>
      </c>
      <c r="O3" s="179">
        <f>COUNTIF(M3,"&gt;=1")</f>
        <v>0</v>
      </c>
      <c r="P3" s="175"/>
      <c r="Q3" s="183">
        <f>IF(O3=1,LOOKUP(M3,$C$1:$D$6))*N3/100</f>
        <v>0</v>
      </c>
      <c r="R3" s="179" t="str">
        <f>IF('vcai-3°EVALUADOR'!G16="X",4,IF('vcai-3°EVALUADOR'!H16="X",3,IF('vcai-3°EVALUADOR'!I16="X",2,IF('vcai-3°EVALUADOR'!J16="X",1,IF('vcai-3°EVALUADOR'!K16="X","No Aplica","   " )))))</f>
        <v xml:space="preserve">   </v>
      </c>
      <c r="S3" s="183">
        <f>IF(T4=0,0,U2/T4)</f>
        <v>0</v>
      </c>
      <c r="T3" s="179">
        <f>COUNTIF(R3,"&gt;=1")</f>
        <v>0</v>
      </c>
      <c r="U3" s="175"/>
      <c r="V3" s="183">
        <f>IF(T3=1,LOOKUP(R3,C3:D8))*S3/100</f>
        <v>0</v>
      </c>
      <c r="W3" s="179" t="str">
        <f>IF(VCIFM!G26="X",4,IF(VCIFM!H26="X",3,IF(VCIFM!I26="X",2,IF(VCIFM!J26="X",1,IF(VCIFM!K26="X",0,"   " )))))</f>
        <v xml:space="preserve">   </v>
      </c>
      <c r="X3" s="179">
        <f t="shared" si="0"/>
        <v>0</v>
      </c>
      <c r="Y3" s="357">
        <f>VCIFM!F26/100</f>
        <v>0</v>
      </c>
      <c r="Z3" s="175">
        <f t="shared" si="1"/>
        <v>0</v>
      </c>
      <c r="AA3" s="179" t="str">
        <f>IF(VCCOGR!I22="X",4,IF(VCCOGR!J22="X",3,IF(VCCOGR!K22="X",2,IF(VCCOGR!L22="X",1,IF(VCCOGR!M22="X",0,"   " )))))</f>
        <v xml:space="preserve">   </v>
      </c>
      <c r="AB3" s="179">
        <f t="shared" si="2"/>
        <v>0</v>
      </c>
      <c r="AC3" s="175">
        <f>VCCOGR!H22/100</f>
        <v>0</v>
      </c>
      <c r="AD3" s="175">
        <f t="shared" si="3"/>
        <v>0</v>
      </c>
      <c r="AE3" s="175">
        <f>IF(AD15=0,AB12,IF(AD15=1,AC12,IF(AD15=2,AD12)))</f>
        <v>10</v>
      </c>
      <c r="AF3" s="364" t="s">
        <v>24</v>
      </c>
      <c r="AG3" s="179">
        <f>Q21</f>
        <v>0</v>
      </c>
      <c r="AH3" s="179" t="str">
        <f>Q22</f>
        <v>Aplica la evaluación</v>
      </c>
      <c r="AI3" s="183">
        <f>AG3*AE3/100</f>
        <v>0</v>
      </c>
      <c r="AJ3" s="349">
        <f>SUM(AI3:AI5)</f>
        <v>0</v>
      </c>
      <c r="AK3" s="731" t="str">
        <f>VLOOKUP(AK2,E1:G5,3)</f>
        <v>No aplica</v>
      </c>
      <c r="AL3" s="175">
        <v>3</v>
      </c>
      <c r="AM3" s="175" t="str">
        <f>IF(APOR.DEST.!H27="X",0.385,IF(APOR.DEST.!I27="X",0.256,IF(APOR.DEST.!J27="X",0.128,"   ")))</f>
        <v xml:space="preserve">   </v>
      </c>
      <c r="AN3" s="175"/>
      <c r="AO3" s="362">
        <v>3</v>
      </c>
      <c r="AP3" s="362" t="str">
        <f>IF(ACT.EXT.!H25="X", 3.349,IF(ACT.EXT.!I25="X", 2.22, IF(ACT.EXT.!J25="X",1.11,"   ")))</f>
        <v xml:space="preserve">   </v>
      </c>
      <c r="AQ3" s="362"/>
      <c r="AR3" s="362"/>
      <c r="AS3" s="362"/>
      <c r="AT3" s="362"/>
    </row>
    <row r="4" spans="1:46" s="365" customFormat="1" ht="21" hidden="1" customHeight="1" x14ac:dyDescent="0.2">
      <c r="A4" s="179" t="s">
        <v>9</v>
      </c>
      <c r="B4" s="179">
        <v>82.5</v>
      </c>
      <c r="C4" s="175">
        <v>2</v>
      </c>
      <c r="D4" s="179">
        <v>65</v>
      </c>
      <c r="E4" s="175">
        <v>70</v>
      </c>
      <c r="F4" s="175">
        <v>89.9</v>
      </c>
      <c r="G4" s="175" t="s">
        <v>12</v>
      </c>
      <c r="H4" s="175"/>
      <c r="I4" s="175"/>
      <c r="J4" s="357">
        <f>SUM(J1:J3)</f>
        <v>0</v>
      </c>
      <c r="K4" s="357" t="s">
        <v>215</v>
      </c>
      <c r="L4" s="195" t="str">
        <f>IF(J4&gt;0,SUM(L1:L3),"Verifica la evaluación")</f>
        <v>Verifica la evaluación</v>
      </c>
      <c r="M4" s="175"/>
      <c r="N4" s="175"/>
      <c r="O4" s="357">
        <f>SUM(O1:O3)</f>
        <v>0</v>
      </c>
      <c r="P4" s="357" t="s">
        <v>215</v>
      </c>
      <c r="Q4" s="180" t="str">
        <f>IF(O4&gt;0,SUM(Q1:Q3),"Verifica la evaluación")</f>
        <v>Verifica la evaluación</v>
      </c>
      <c r="R4" s="175"/>
      <c r="S4" s="175"/>
      <c r="T4" s="357">
        <f>SUM(T1:T3)</f>
        <v>0</v>
      </c>
      <c r="U4" s="357" t="s">
        <v>222</v>
      </c>
      <c r="V4" s="180" t="str">
        <f>IF(T4&gt;0,SUM(V1:V3),"Verifica la evaluación")</f>
        <v>Verifica la evaluación</v>
      </c>
      <c r="W4" s="179" t="str">
        <f>IF(VCIFM!G30="X",4,IF(VCIFM!H30="X",3,IF(VCIFM!I30="X",2,IF(VCIFM!J30="X",1,IF(VCIFM!K30="X",0,"   " )))))</f>
        <v xml:space="preserve">   </v>
      </c>
      <c r="X4" s="179">
        <f t="shared" si="0"/>
        <v>0</v>
      </c>
      <c r="Y4" s="357">
        <f>VCIFM!F30/100</f>
        <v>0</v>
      </c>
      <c r="Z4" s="175">
        <f t="shared" si="1"/>
        <v>0</v>
      </c>
      <c r="AA4" s="179" t="str">
        <f>IF(VCCOGR!I26="X",4,IF(VCCOGR!J26="X",3,IF(VCCOGR!K26="X",2,IF(VCCOGR!L26="X",1,IF(VCCOGR!M26="X",0,"   " )))))</f>
        <v xml:space="preserve">   </v>
      </c>
      <c r="AB4" s="179">
        <f t="shared" si="2"/>
        <v>0</v>
      </c>
      <c r="AC4" s="175">
        <f>VCCOGR!H26/100</f>
        <v>0</v>
      </c>
      <c r="AD4" s="175">
        <f t="shared" si="3"/>
        <v>0</v>
      </c>
      <c r="AE4" s="175">
        <f>IF(AD15=0,AB13,IF(AD15=1,AC13,IF(AD15=2,AD13)))</f>
        <v>20</v>
      </c>
      <c r="AF4" s="364" t="s">
        <v>37</v>
      </c>
      <c r="AG4" s="179">
        <f>L21</f>
        <v>0</v>
      </c>
      <c r="AH4" s="175" t="str">
        <f>L22</f>
        <v>Aplica la evaluación</v>
      </c>
      <c r="AI4" s="183">
        <f>AG4*AE4/100</f>
        <v>0</v>
      </c>
      <c r="AJ4" s="349">
        <f>AJ3/AE6*100</f>
        <v>0</v>
      </c>
      <c r="AK4" s="731"/>
      <c r="AL4" s="175">
        <v>4</v>
      </c>
      <c r="AM4" s="175" t="str">
        <f>IF(APOR.DEST.!H28="X",0.385,IF(APOR.DEST.!I28="X",0.256,IF(APOR.DEST.!J28="X",0.128,"   ")))</f>
        <v xml:space="preserve">   </v>
      </c>
      <c r="AN4" s="175"/>
      <c r="AO4" s="362"/>
      <c r="AP4" s="362"/>
      <c r="AQ4" s="377" t="str">
        <f>IF(Z8="Revisa las ponderaciones","Verifica el 3° requisito",IF(Z8&gt;=70,SUM(AP1:AP3),"Verifica el 3° requisito"))</f>
        <v>Verifica el 3° requisito</v>
      </c>
      <c r="AR4" s="362"/>
      <c r="AS4" s="362"/>
      <c r="AT4" s="362"/>
    </row>
    <row r="5" spans="1:46" s="365" customFormat="1" ht="21" hidden="1" customHeight="1" x14ac:dyDescent="0.2">
      <c r="A5" s="179" t="s">
        <v>10</v>
      </c>
      <c r="B5" s="179">
        <v>100</v>
      </c>
      <c r="C5" s="175">
        <v>3</v>
      </c>
      <c r="D5" s="179">
        <v>80</v>
      </c>
      <c r="E5" s="175">
        <v>90</v>
      </c>
      <c r="F5" s="175">
        <v>100</v>
      </c>
      <c r="G5" s="175" t="s">
        <v>106</v>
      </c>
      <c r="H5" s="179" t="str">
        <f>IF('vcai-SUPERIOR'!G19="X",4,IF('vcai-SUPERIOR'!H19="X",3,IF('vcai-SUPERIOR'!I19="X",2,IF('vcai-SUPERIOR'!J19="X",1,IF('vcai-SUPERIOR'!K19="X","No Aplica","   " )))))</f>
        <v xml:space="preserve">   </v>
      </c>
      <c r="I5" s="181">
        <f>IF(J5=0,0,K7/J8)</f>
        <v>0</v>
      </c>
      <c r="J5" s="179">
        <f>COUNTIF(H5,"&gt;=1")</f>
        <v>0</v>
      </c>
      <c r="K5" s="175"/>
      <c r="L5" s="361">
        <f>IF(J5=1,LOOKUP(H5,$C$1:$D$6))*I5/100</f>
        <v>0</v>
      </c>
      <c r="M5" s="179" t="str">
        <f>IF('vcai-AUTO'!H19="X",4,IF('vcai-AUTO'!I19="X",3,IF('vcai-AUTO'!J19="X",2,IF('vcai-AUTO'!K19="X",1,"   " ))))</f>
        <v xml:space="preserve">   </v>
      </c>
      <c r="N5" s="181">
        <f>IF(O5=0,0,P7/O8)</f>
        <v>0</v>
      </c>
      <c r="O5" s="179">
        <f>COUNTIF(M5,"&gt;=1")</f>
        <v>0</v>
      </c>
      <c r="P5" s="175"/>
      <c r="Q5" s="183">
        <f>IF(O5=1,LOOKUP(M5,$C$1:$D$6))*N5/100</f>
        <v>0</v>
      </c>
      <c r="R5" s="179" t="str">
        <f>IF('vcai-3°EVALUADOR'!G19="X",4,IF('vcai-3°EVALUADOR'!H19="X",3,IF('vcai-3°EVALUADOR'!I19="X",2,IF('vcai-3°EVALUADOR'!J19="X",1,IF('vcai-3°EVALUADOR'!K19="X","No Aplica","   " )))))</f>
        <v xml:space="preserve">   </v>
      </c>
      <c r="S5" s="183">
        <f>IF(T5=0,0,U7/T8)</f>
        <v>0</v>
      </c>
      <c r="T5" s="175">
        <f>COUNTIF(R5,"&gt;=1")</f>
        <v>0</v>
      </c>
      <c r="U5" s="175"/>
      <c r="V5" s="183">
        <f>IF(T5=1,LOOKUP(R5,$C$1:$D$6))*S5/100</f>
        <v>0</v>
      </c>
      <c r="W5" s="179" t="str">
        <f>IF(VCIFM!G34="X",4,IF(VCIFM!H34="X",3,IF(VCIFM!I34="X",2,IF(VCIFM!J34="X",1,IF(VCIFM!K34="X",0,"   " )))))</f>
        <v xml:space="preserve">   </v>
      </c>
      <c r="X5" s="179">
        <f t="shared" si="0"/>
        <v>0</v>
      </c>
      <c r="Y5" s="357">
        <f>VCIFM!F34/100</f>
        <v>0</v>
      </c>
      <c r="Z5" s="175">
        <f t="shared" si="1"/>
        <v>0</v>
      </c>
      <c r="AA5" s="179" t="str">
        <f>IF(VCCOGR!I30="X",4,IF(VCCOGR!J30="X",3,IF(VCCOGR!K30="X",2,IF(VCCOGR!L30="X",1,IF(VCCOGR!M30="X",0,"   " )))))</f>
        <v xml:space="preserve">   </v>
      </c>
      <c r="AB5" s="179">
        <f t="shared" si="2"/>
        <v>0</v>
      </c>
      <c r="AC5" s="175">
        <f>VCCOGR!H30/100</f>
        <v>0</v>
      </c>
      <c r="AD5" s="175">
        <f t="shared" si="3"/>
        <v>0</v>
      </c>
      <c r="AE5" s="179">
        <f>IF(AD15=0,AB14,IF(AD15=1,AC14,IF(AD15=2,AD14)))</f>
        <v>10</v>
      </c>
      <c r="AF5" s="364" t="s">
        <v>38</v>
      </c>
      <c r="AG5" s="179">
        <f>V21</f>
        <v>0</v>
      </c>
      <c r="AH5" s="179" t="str">
        <f>V22</f>
        <v>Aplica la evaluación</v>
      </c>
      <c r="AI5" s="183">
        <f>AG5*AE5/100</f>
        <v>0</v>
      </c>
      <c r="AJ5" s="731" t="str">
        <f>VLOOKUP(AJ4,E1:G5,3)</f>
        <v>No aplica</v>
      </c>
      <c r="AK5" s="731"/>
      <c r="AL5" s="175">
        <v>5</v>
      </c>
      <c r="AM5" s="175" t="str">
        <f>IF(APOR.DEST.!H29="X",0.385,IF(APOR.DEST.!I29="X",0.256,IF(APOR.DEST.!J29="X",0.128,"   ")))</f>
        <v xml:space="preserve">   </v>
      </c>
      <c r="AN5" s="378"/>
      <c r="AO5" s="362"/>
      <c r="AP5" s="379" t="s">
        <v>227</v>
      </c>
      <c r="AQ5" s="362"/>
      <c r="AR5" s="362"/>
      <c r="AS5" s="362"/>
      <c r="AT5" s="362"/>
    </row>
    <row r="6" spans="1:46" s="365" customFormat="1" ht="21" hidden="1" customHeight="1" x14ac:dyDescent="0.2">
      <c r="A6" s="179" t="s">
        <v>11</v>
      </c>
      <c r="B6" s="179"/>
      <c r="C6" s="357">
        <v>4</v>
      </c>
      <c r="D6" s="357">
        <v>100</v>
      </c>
      <c r="E6" s="175"/>
      <c r="F6" s="175"/>
      <c r="G6" s="175"/>
      <c r="H6" s="179" t="str">
        <f>IF('vcai-SUPERIOR'!G20="X",4,IF('vcai-SUPERIOR'!H20="X",3,IF('vcai-SUPERIOR'!I20="X",2,IF('vcai-SUPERIOR'!J20="X",1,IF('vcai-SUPERIOR'!K20="X","No Aplica","   " )))))</f>
        <v xml:space="preserve">   </v>
      </c>
      <c r="I6" s="181">
        <f>IF(J6=0,0,K7/J8)</f>
        <v>0</v>
      </c>
      <c r="J6" s="179">
        <f>COUNTIF(H6,"&gt;=1")</f>
        <v>0</v>
      </c>
      <c r="K6" s="175"/>
      <c r="L6" s="361">
        <f>IF(J6=1,LOOKUP(H6,$C$1:$D$6))*I6/100</f>
        <v>0</v>
      </c>
      <c r="M6" s="179" t="str">
        <f>IF('vcai-AUTO'!H20="X",4,IF('vcai-AUTO'!I20="X",3,IF('vcai-AUTO'!J20="X",2,IF('vcai-AUTO'!K20="X",1,"   " ))))</f>
        <v xml:space="preserve">   </v>
      </c>
      <c r="N6" s="181">
        <f>IF(O6=0,0,P7/O8)</f>
        <v>0</v>
      </c>
      <c r="O6" s="179">
        <f>COUNTIF(M6,"&gt;=1")</f>
        <v>0</v>
      </c>
      <c r="P6" s="175"/>
      <c r="Q6" s="183">
        <f>IF(O6=1,LOOKUP(M6,$C$1:$D$6))*N6/100</f>
        <v>0</v>
      </c>
      <c r="R6" s="179" t="str">
        <f>IF('vcai-3°EVALUADOR'!G20="X",4,IF('vcai-3°EVALUADOR'!H20="X",3,IF('vcai-3°EVALUADOR'!I20="X",2,IF('vcai-3°EVALUADOR'!J20="X",1,IF('vcai-3°EVALUADOR'!K20="X","No Aplica","   " )))))</f>
        <v xml:space="preserve">   </v>
      </c>
      <c r="S6" s="183">
        <f>IF(T6=0,0,U7/T8)</f>
        <v>0</v>
      </c>
      <c r="T6" s="175">
        <f>COUNTIF(R6,"&gt;=1")</f>
        <v>0</v>
      </c>
      <c r="U6" s="175"/>
      <c r="V6" s="183">
        <f>IF(T6=1,LOOKUP(R6,$C$1:$D$6))*S6/100</f>
        <v>0</v>
      </c>
      <c r="W6" s="179" t="str">
        <f>IF(VCIFM!G38="X",4,IF(VCIFM!H38="X",3,IF(VCIFM!I38="X",2,IF(VCIFM!J38="X",1,IF(VCIFM!K38="X",0,"   " )))))</f>
        <v xml:space="preserve">   </v>
      </c>
      <c r="X6" s="179">
        <f t="shared" si="0"/>
        <v>0</v>
      </c>
      <c r="Y6" s="357">
        <f>VCIFM!F38/100</f>
        <v>0</v>
      </c>
      <c r="Z6" s="175">
        <f t="shared" si="1"/>
        <v>0</v>
      </c>
      <c r="AA6" s="179" t="str">
        <f>IF(VCCOGR!I34="X",4,IF(VCCOGR!J34="X",3,IF(VCCOGR!K34="X",2,IF(VCCOGR!L34="X",1,IF(VCCOGR!M34="X",0,"   " )))))</f>
        <v xml:space="preserve">   </v>
      </c>
      <c r="AB6" s="179">
        <f t="shared" si="2"/>
        <v>0</v>
      </c>
      <c r="AC6" s="175">
        <f>VCCOGR!H34/100</f>
        <v>0</v>
      </c>
      <c r="AD6" s="175">
        <f t="shared" si="3"/>
        <v>0</v>
      </c>
      <c r="AE6" s="357">
        <f>SUM(AE3:AE5)</f>
        <v>40</v>
      </c>
      <c r="AF6" s="175"/>
      <c r="AG6" s="175"/>
      <c r="AH6" s="175"/>
      <c r="AI6" s="175"/>
      <c r="AJ6" s="731"/>
      <c r="AK6" s="731"/>
      <c r="AL6" s="175">
        <v>6</v>
      </c>
      <c r="AM6" s="175" t="str">
        <f>IF(APOR.DEST.!H30="X",0.385,IF(APOR.DEST.!I30="X",0.256,IF(APOR.DEST.!J30="X",0.128,"   ")))</f>
        <v xml:space="preserve">   </v>
      </c>
      <c r="AN6" s="175"/>
      <c r="AO6" s="362"/>
      <c r="AP6" s="362"/>
      <c r="AQ6" s="362"/>
      <c r="AR6" s="362"/>
      <c r="AS6" s="362"/>
      <c r="AT6" s="362"/>
    </row>
    <row r="7" spans="1:46" s="365" customFormat="1" ht="21" hidden="1" customHeight="1" x14ac:dyDescent="0.2">
      <c r="A7" s="175"/>
      <c r="B7" s="175"/>
      <c r="C7" s="175"/>
      <c r="D7" s="179"/>
      <c r="E7" s="175"/>
      <c r="F7" s="175"/>
      <c r="G7" s="175"/>
      <c r="H7" s="179" t="str">
        <f>IF('vcai-SUPERIOR'!G21="X",4,IF('vcai-SUPERIOR'!H21="X",3,IF('vcai-SUPERIOR'!I21="X",2,IF('vcai-SUPERIOR'!J21="X",1,IF('vcai-SUPERIOR'!K21="X","No Aplica","   " )))))</f>
        <v xml:space="preserve">   </v>
      </c>
      <c r="I7" s="181">
        <f>IF(J7=0,0,K7/J8)</f>
        <v>0</v>
      </c>
      <c r="J7" s="179">
        <f>COUNTIF(H7,"&gt;=1")</f>
        <v>0</v>
      </c>
      <c r="K7" s="357">
        <v>20</v>
      </c>
      <c r="L7" s="361">
        <f>IF(J7=1,LOOKUP(H7,$C$1:$D$6))*I7/100</f>
        <v>0</v>
      </c>
      <c r="M7" s="179" t="str">
        <f>IF('vcai-AUTO'!H21="X",4,IF('vcai-AUTO'!I21="X",3,IF('vcai-AUTO'!J21="X",2,IF('vcai-AUTO'!K21="X",1,"   " ))))</f>
        <v xml:space="preserve">   </v>
      </c>
      <c r="N7" s="181">
        <f>IF(O7=0,0,P7/O8)</f>
        <v>0</v>
      </c>
      <c r="O7" s="179">
        <f>COUNTIF(M7,"&gt;=1")</f>
        <v>0</v>
      </c>
      <c r="P7" s="175">
        <v>20</v>
      </c>
      <c r="Q7" s="183">
        <f>IF(O7=1,LOOKUP(M7,$C$1:$D$6))*N7/100</f>
        <v>0</v>
      </c>
      <c r="R7" s="179" t="str">
        <f>IF('vcai-3°EVALUADOR'!G21="X",4,IF('vcai-3°EVALUADOR'!H21="X",3,IF('vcai-3°EVALUADOR'!I21="X",2,IF('vcai-3°EVALUADOR'!J21="X",1,IF('vcai-3°EVALUADOR'!K21="X","No Aplica","   " )))))</f>
        <v xml:space="preserve">   </v>
      </c>
      <c r="S7" s="183">
        <f>IF(T7=0,0,U7/T8)</f>
        <v>0</v>
      </c>
      <c r="T7" s="175">
        <f>COUNTIF(R7,"&gt;=1")</f>
        <v>0</v>
      </c>
      <c r="U7" s="175">
        <v>20</v>
      </c>
      <c r="V7" s="183">
        <f>IF(T7=1,LOOKUP(R7,$C$1:$D$6))*S7/100</f>
        <v>0</v>
      </c>
      <c r="W7" s="179" t="str">
        <f>IF(VCIFM!G42="X",4,IF(VCIFM!H42="X",3,IF(VCIFM!I42="X",2,IF(VCIFM!J42="X",1,IF(VCIFM!K42="X",0,"   " )))))</f>
        <v xml:space="preserve">   </v>
      </c>
      <c r="X7" s="179">
        <f t="shared" si="0"/>
        <v>0</v>
      </c>
      <c r="Y7" s="357">
        <f>VCIFM!F42/100</f>
        <v>0</v>
      </c>
      <c r="Z7" s="175">
        <f t="shared" si="1"/>
        <v>0</v>
      </c>
      <c r="AA7" s="179" t="str">
        <f>IF(VCCOGR!I38="X",4,IF(VCCOGR!J38="X",3,IF(VCCOGR!K38="X",2,IF(VCCOGR!L38="X",1,IF(VCCOGR!M38="X",0,"   " )))))</f>
        <v xml:space="preserve">   </v>
      </c>
      <c r="AB7" s="179">
        <f t="shared" si="2"/>
        <v>0</v>
      </c>
      <c r="AC7" s="175">
        <f>VCCOGR!H38/100</f>
        <v>0</v>
      </c>
      <c r="AD7" s="175">
        <f t="shared" si="3"/>
        <v>0</v>
      </c>
      <c r="AE7" s="355"/>
      <c r="AF7" s="355"/>
      <c r="AG7" s="355"/>
      <c r="AH7" s="355"/>
      <c r="AI7" s="355"/>
      <c r="AJ7" s="357"/>
      <c r="AK7" s="175"/>
      <c r="AL7" s="175">
        <v>7</v>
      </c>
      <c r="AM7" s="175" t="str">
        <f>IF(APOR.DEST.!H31="X",0.385,IF(APOR.DEST.!I31="X",0.256,IF(APOR.DEST.!J31="X",0.128,"   ")))</f>
        <v xml:space="preserve">   </v>
      </c>
      <c r="AN7" s="175"/>
      <c r="AO7" s="362"/>
      <c r="AP7" s="362"/>
      <c r="AQ7" s="362"/>
      <c r="AR7" s="362"/>
      <c r="AS7" s="362"/>
      <c r="AT7" s="362"/>
    </row>
    <row r="8" spans="1:46" s="365" customFormat="1" ht="21" hidden="1" customHeight="1" x14ac:dyDescent="0.2">
      <c r="A8" s="175"/>
      <c r="B8" s="175"/>
      <c r="C8" s="175"/>
      <c r="D8" s="179"/>
      <c r="E8" s="175"/>
      <c r="F8" s="175"/>
      <c r="G8" s="175"/>
      <c r="H8" s="175"/>
      <c r="I8" s="175"/>
      <c r="J8" s="357">
        <f>SUM(J5,J6,J7)</f>
        <v>0</v>
      </c>
      <c r="K8" s="357" t="s">
        <v>216</v>
      </c>
      <c r="L8" s="195" t="str">
        <f>IF(J8&gt;0,SUM(L5,L6,L7),"Verifica la evaluación")</f>
        <v>Verifica la evaluación</v>
      </c>
      <c r="M8" s="175"/>
      <c r="N8" s="175"/>
      <c r="O8" s="357">
        <f>SUM(O5:O7)</f>
        <v>0</v>
      </c>
      <c r="P8" s="357" t="s">
        <v>216</v>
      </c>
      <c r="Q8" s="180" t="str">
        <f>IF(O8&gt;0,SUM(Q5:Q7),"Verifica la evaluación")</f>
        <v>Verifica la evaluación</v>
      </c>
      <c r="R8" s="182"/>
      <c r="S8" s="182"/>
      <c r="T8" s="357">
        <f>SUM(T5:T7)</f>
        <v>0</v>
      </c>
      <c r="U8" s="357" t="s">
        <v>216</v>
      </c>
      <c r="V8" s="180" t="str">
        <f>IF(T8&gt;0,SUM(V5:V7),"Verifica la evaluación")</f>
        <v>Verifica la evaluación</v>
      </c>
      <c r="W8" s="182"/>
      <c r="X8" s="357">
        <f>SUM(X1:X7)</f>
        <v>0</v>
      </c>
      <c r="Y8" s="357">
        <f>SUM(Y1:Y7)*100</f>
        <v>0</v>
      </c>
      <c r="Z8" s="359" t="str">
        <f>IF(Y8=100,SUM(Z1:Z7),IF(Y8&lt;&gt;100,"Revisa las ponderaciones"))</f>
        <v>Revisa las ponderaciones</v>
      </c>
      <c r="AB8" s="357">
        <f>SUM(AB1:AB7)</f>
        <v>0</v>
      </c>
      <c r="AC8" s="357">
        <f>SUM(AC1:AC7)*100</f>
        <v>0</v>
      </c>
      <c r="AE8" s="357">
        <f>IF(AG8,AD11,AC11)</f>
        <v>0</v>
      </c>
      <c r="AF8" s="364"/>
      <c r="AG8" s="366"/>
      <c r="AH8" s="182"/>
      <c r="AI8" s="366" t="str">
        <f>IF(AG8=0,"",IF(AG8&gt;1,AG8*0.05))</f>
        <v/>
      </c>
      <c r="AJ8" s="182"/>
      <c r="AK8" s="182"/>
      <c r="AL8" s="182">
        <v>8</v>
      </c>
      <c r="AM8" s="182" t="str">
        <f>IF(APOR.DEST.!H32="X",0.385,IF(APOR.DEST.!I32="X",0.256,IF(APOR.DEST.!J32="X",0.128,"   ")))</f>
        <v xml:space="preserve">   </v>
      </c>
      <c r="AN8" s="182"/>
      <c r="AO8" s="362"/>
      <c r="AP8" s="362"/>
      <c r="AQ8" s="362"/>
      <c r="AR8" s="362"/>
      <c r="AS8" s="362"/>
      <c r="AT8" s="362"/>
    </row>
    <row r="9" spans="1:46" s="365" customFormat="1" ht="21" hidden="1" customHeight="1" x14ac:dyDescent="0.2">
      <c r="A9" s="182"/>
      <c r="B9" s="182"/>
      <c r="C9" s="182"/>
      <c r="D9" s="179"/>
      <c r="E9" s="175"/>
      <c r="F9" s="175"/>
      <c r="G9" s="175"/>
      <c r="H9" s="179" t="str">
        <f>IF('vcai-SUPERIOR'!G24="X",4,IF('vcai-SUPERIOR'!H24="X",3,IF('vcai-SUPERIOR'!I24="X",2,IF('vcai-SUPERIOR'!J24="X",1,IF('vcai-SUPERIOR'!K24="X","No Aplica","   " )))))</f>
        <v xml:space="preserve">   </v>
      </c>
      <c r="I9" s="181">
        <f>IF(J9=0,0,K11/J12)</f>
        <v>0</v>
      </c>
      <c r="J9" s="179">
        <f>COUNTIF(H9,"&gt;=1")</f>
        <v>0</v>
      </c>
      <c r="K9" s="175"/>
      <c r="L9" s="361">
        <f>IF(J9=1,LOOKUP(H9,$C$1:$D$6))*I9/100</f>
        <v>0</v>
      </c>
      <c r="M9" s="179" t="str">
        <f>IF('vcai-AUTO'!H24="X",4,IF('vcai-AUTO'!I24="X",3,IF('vcai-AUTO'!J24="X",2,IF('vcai-AUTO'!K24="X",1,"   " ))))</f>
        <v xml:space="preserve">   </v>
      </c>
      <c r="N9" s="181">
        <f>IF(O9=0,0,P11/O12)</f>
        <v>0</v>
      </c>
      <c r="O9" s="179">
        <f>COUNTIF(M9,"&gt;=1")</f>
        <v>0</v>
      </c>
      <c r="P9" s="175"/>
      <c r="Q9" s="175">
        <f>IF(O9=1,LOOKUP(M9,$C$1:$D$6))*N9/100</f>
        <v>0</v>
      </c>
      <c r="R9" s="179" t="str">
        <f>IF('vcai-3°EVALUADOR'!G24="X",4,IF('vcai-3°EVALUADOR'!H24="X",3,IF('vcai-3°EVALUADOR'!I24="X",2,IF('vcai-3°EVALUADOR'!J24="X",1,IF('vcai-3°EVALUADOR'!K24="X","No Aplica","   " )))))</f>
        <v xml:space="preserve">   </v>
      </c>
      <c r="S9" s="183">
        <f>IF(T9=0,0,U10/T12)</f>
        <v>0</v>
      </c>
      <c r="T9" s="175">
        <f>COUNTIF(R9,"&gt;=1")</f>
        <v>0</v>
      </c>
      <c r="U9" s="175"/>
      <c r="V9" s="183">
        <f>IF(T9=1,LOOKUP(R9,$C$1:$D$6))*S9/100</f>
        <v>0</v>
      </c>
      <c r="W9" s="175"/>
      <c r="X9" s="175"/>
      <c r="Y9" s="346" t="s">
        <v>223</v>
      </c>
      <c r="Z9" s="358" t="str">
        <f>IF(Z8="Revisa las ponderaciones","Aplique la evaluación",IF(Z8&gt;1,VLOOKUP(Z8,$E$1:$G$5,3),"Aplique la evaluación"))</f>
        <v>Aplique la evaluación</v>
      </c>
      <c r="AA9" s="175"/>
      <c r="AB9" s="357"/>
      <c r="AC9" s="175" t="s">
        <v>17</v>
      </c>
      <c r="AD9" s="359" t="str">
        <f>IF(AC8=100,SUM(AD1:AD7),IF(AC8&lt;&gt;100,"Revisa las ponderaciones"))</f>
        <v>Revisa las ponderaciones</v>
      </c>
      <c r="AE9" s="175"/>
      <c r="AF9" s="175"/>
      <c r="AG9" s="175"/>
      <c r="AH9" s="175"/>
      <c r="AI9" s="175"/>
      <c r="AJ9" s="175"/>
      <c r="AK9" s="175"/>
      <c r="AL9" s="175">
        <v>9</v>
      </c>
      <c r="AM9" s="175" t="str">
        <f>IF(APOR.DEST.!H33="X",0.385,IF(APOR.DEST.!I33="X",0.256,IF(APOR.DEST.!J33="X",0.128,"   ")))</f>
        <v xml:space="preserve">   </v>
      </c>
      <c r="AN9" s="175"/>
      <c r="AO9" s="362"/>
      <c r="AP9" s="362"/>
      <c r="AQ9" s="362"/>
      <c r="AR9" s="362"/>
      <c r="AS9" s="362"/>
      <c r="AT9" s="362"/>
    </row>
    <row r="10" spans="1:46" s="365" customFormat="1" ht="21" hidden="1" customHeight="1" x14ac:dyDescent="0.2">
      <c r="A10" s="175"/>
      <c r="B10" s="175"/>
      <c r="C10" s="175"/>
      <c r="D10" s="179"/>
      <c r="E10" s="175"/>
      <c r="F10" s="175"/>
      <c r="G10" s="175"/>
      <c r="H10" s="179" t="str">
        <f>IF('vcai-SUPERIOR'!G25="X",4,IF('vcai-SUPERIOR'!H25="X",3,IF('vcai-SUPERIOR'!I25="X",2,IF('vcai-SUPERIOR'!J25="X",1,IF('vcai-SUPERIOR'!K25="X","No Aplica","   " )))))</f>
        <v xml:space="preserve">   </v>
      </c>
      <c r="I10" s="181">
        <f>IF(J10=0,0,K11/J12)</f>
        <v>0</v>
      </c>
      <c r="J10" s="179">
        <f>COUNTIF(H10,"&gt;=1")</f>
        <v>0</v>
      </c>
      <c r="K10" s="175"/>
      <c r="L10" s="361">
        <f>IF(J10=1,LOOKUP(H10,$C$1:$D$6))*I10/100</f>
        <v>0</v>
      </c>
      <c r="M10" s="179" t="str">
        <f>IF('vcai-AUTO'!H25="X",4,IF('vcai-AUTO'!I25="X",3,IF('vcai-AUTO'!J25="X",2,IF('vcai-AUTO'!K25="X",1,"   " ))))</f>
        <v xml:space="preserve">   </v>
      </c>
      <c r="N10" s="181">
        <f>IF(O10=0,0,P11/O12)</f>
        <v>0</v>
      </c>
      <c r="O10" s="179">
        <f>COUNTIF(M10,"&gt;=1")</f>
        <v>0</v>
      </c>
      <c r="P10" s="175"/>
      <c r="Q10" s="175">
        <f>IF(O10=1,LOOKUP(M10,$C$1:$D$6))*N10/100</f>
        <v>0</v>
      </c>
      <c r="R10" s="179" t="str">
        <f>IF('vcai-3°EVALUADOR'!G25="X",4,IF('vcai-3°EVALUADOR'!H25="X",3,IF('vcai-3°EVALUADOR'!I25="X",2,IF('vcai-3°EVALUADOR'!J25="X",1,IF('vcai-3°EVALUADOR'!K25="X","No Aplica","   " )))))</f>
        <v xml:space="preserve">   </v>
      </c>
      <c r="S10" s="183">
        <f>IF(T10=0,0,U10/T12)</f>
        <v>0</v>
      </c>
      <c r="T10" s="175">
        <f>COUNTIF(R10,"&gt;=1")</f>
        <v>0</v>
      </c>
      <c r="U10" s="175">
        <v>20</v>
      </c>
      <c r="V10" s="183">
        <f>IF(T10=1,LOOKUP(R10,$C$1:$D$6))*S10/100</f>
        <v>0</v>
      </c>
      <c r="W10" s="177"/>
      <c r="X10" s="175"/>
      <c r="Y10" s="346" t="s">
        <v>218</v>
      </c>
      <c r="Z10" s="362"/>
      <c r="AA10" s="175" t="s">
        <v>6</v>
      </c>
      <c r="AB10" s="175"/>
      <c r="AC10" s="357" t="s">
        <v>225</v>
      </c>
      <c r="AD10" s="358" t="str">
        <f>IF(AD9="Revisa las ponderaciones","Aplica la evaluación",IF(AD9&gt;1,VLOOKUP(AD9,E1:G5,3)))</f>
        <v>Aplica la evaluación</v>
      </c>
      <c r="AE10" s="175"/>
      <c r="AF10" s="735" t="s">
        <v>224</v>
      </c>
      <c r="AG10" s="735"/>
      <c r="AH10" s="735"/>
      <c r="AI10" s="737">
        <f>AG11/3*5/33.33</f>
        <v>0</v>
      </c>
      <c r="AJ10" s="184"/>
      <c r="AK10" s="184"/>
      <c r="AL10" s="177">
        <v>10</v>
      </c>
      <c r="AM10" s="177" t="str">
        <f>IF(APOR.DEST.!H34="X",0.385,IF(APOR.DEST.!I34="X",0.256,IF(APOR.DEST.!J34="X",0.128,"   ")))</f>
        <v xml:space="preserve">   </v>
      </c>
      <c r="AN10" s="177"/>
      <c r="AO10" s="362"/>
      <c r="AP10" s="362"/>
      <c r="AQ10" s="362"/>
      <c r="AR10" s="362"/>
      <c r="AS10" s="362"/>
      <c r="AT10" s="362"/>
    </row>
    <row r="11" spans="1:46" s="365" customFormat="1" ht="21" hidden="1" customHeight="1" x14ac:dyDescent="0.2">
      <c r="A11" s="177"/>
      <c r="B11" s="177"/>
      <c r="C11" s="177"/>
      <c r="D11" s="179"/>
      <c r="E11" s="175"/>
      <c r="F11" s="175"/>
      <c r="G11" s="175"/>
      <c r="H11" s="179" t="str">
        <f>IF('vcai-SUPERIOR'!G26="X",4,IF('vcai-SUPERIOR'!H26="X",3,IF('vcai-SUPERIOR'!I26="X",2,IF('vcai-SUPERIOR'!J26="X",1,IF('vcai-SUPERIOR'!K26="X","No Aplica","   " )))))</f>
        <v xml:space="preserve">   </v>
      </c>
      <c r="I11" s="183">
        <f>IF(J11=0,0,K11/J12)</f>
        <v>0</v>
      </c>
      <c r="J11" s="179">
        <f>COUNTIF(H11,"&gt;=1")</f>
        <v>0</v>
      </c>
      <c r="K11" s="357">
        <v>20</v>
      </c>
      <c r="L11" s="361">
        <f>IF(J11=1,LOOKUP(H11,$C$1:$D$6))*I11/100</f>
        <v>0</v>
      </c>
      <c r="M11" s="179" t="str">
        <f>IF('vcai-AUTO'!H26="X",4,IF('vcai-AUTO'!I26="X",3,IF('vcai-AUTO'!J26="X",2,IF('vcai-AUTO'!K26="X",1,"   " ))))</f>
        <v xml:space="preserve">   </v>
      </c>
      <c r="N11" s="181">
        <f>IF(O11=0,0,P11/O12)</f>
        <v>0</v>
      </c>
      <c r="O11" s="179">
        <f>COUNTIF(M11,"&gt;=1")</f>
        <v>0</v>
      </c>
      <c r="P11" s="175">
        <v>20</v>
      </c>
      <c r="Q11" s="175">
        <f>IF(O11=1,LOOKUP(M11,$C$1:$D$6))*N11/100</f>
        <v>0</v>
      </c>
      <c r="R11" s="179" t="str">
        <f>IF('vcai-3°EVALUADOR'!G26="X",4,IF('vcai-3°EVALUADOR'!H26="X",3,IF('vcai-3°EVALUADOR'!I26="X",2,IF('vcai-3°EVALUADOR'!J26="X",1,IF('vcai-3°EVALUADOR'!K26="X","No Aplica","   " )))))</f>
        <v xml:space="preserve">   </v>
      </c>
      <c r="S11" s="183">
        <f>IF(T11=0,0,U10/T12)</f>
        <v>0</v>
      </c>
      <c r="T11" s="175">
        <f>COUNTIF(R11,"&gt;=1")</f>
        <v>0</v>
      </c>
      <c r="U11" s="175"/>
      <c r="V11" s="183">
        <f>IF(T11=1,LOOKUP(R11,$C$1:$D$6))*S11/100</f>
        <v>0</v>
      </c>
      <c r="W11" s="175"/>
      <c r="X11" s="175"/>
      <c r="Y11" s="189" t="s">
        <v>75</v>
      </c>
      <c r="Z11" s="359" t="str">
        <f>AQ4</f>
        <v>Verifica el 3° requisito</v>
      </c>
      <c r="AA11" s="175"/>
      <c r="AB11" s="357" t="s">
        <v>80</v>
      </c>
      <c r="AC11" s="179">
        <v>0</v>
      </c>
      <c r="AD11" s="179">
        <v>5</v>
      </c>
      <c r="AE11" s="357">
        <f>IF(AG11=0,0,IF(AG11,AD11,AC11))</f>
        <v>0</v>
      </c>
      <c r="AF11" s="364" t="s">
        <v>124</v>
      </c>
      <c r="AG11" s="366">
        <f>'vcai-CAPACITACION'!J19</f>
        <v>0</v>
      </c>
      <c r="AH11" s="185"/>
      <c r="AI11" s="737"/>
      <c r="AJ11" s="182"/>
      <c r="AK11" s="182"/>
      <c r="AL11" s="182">
        <v>11</v>
      </c>
      <c r="AM11" s="182" t="str">
        <f>IF(APOR.DEST.!H35="X",0.385,IF(APOR.DEST.!I35="X",0.256,IF(APOR.DEST.!J35="X",0.128,"   ")))</f>
        <v xml:space="preserve">   </v>
      </c>
      <c r="AN11" s="182"/>
      <c r="AO11" s="362"/>
      <c r="AP11" s="362"/>
      <c r="AQ11" s="362"/>
      <c r="AR11" s="362"/>
      <c r="AS11" s="362"/>
      <c r="AT11" s="362"/>
    </row>
    <row r="12" spans="1:46" s="365" customFormat="1" ht="21" hidden="1" customHeight="1" x14ac:dyDescent="0.2">
      <c r="A12" s="182"/>
      <c r="B12" s="182"/>
      <c r="C12" s="182"/>
      <c r="D12" s="179"/>
      <c r="E12" s="175"/>
      <c r="F12" s="175"/>
      <c r="G12" s="175"/>
      <c r="H12" s="175"/>
      <c r="I12" s="175"/>
      <c r="J12" s="357">
        <f>SUM(J9,J10,J11)</f>
        <v>0</v>
      </c>
      <c r="K12" s="357" t="s">
        <v>217</v>
      </c>
      <c r="L12" s="195" t="str">
        <f>IF(J12&gt;0,SUM(L9,L10,L11),"Verifica la evaluación")</f>
        <v>Verifica la evaluación</v>
      </c>
      <c r="M12" s="175"/>
      <c r="N12" s="175"/>
      <c r="O12" s="357">
        <f>SUM(O9:O11)</f>
        <v>0</v>
      </c>
      <c r="P12" s="357" t="s">
        <v>217</v>
      </c>
      <c r="Q12" s="180" t="str">
        <f>IF(O12&gt;0,SUM(Q9:Q11),"Verifica la evaluación")</f>
        <v>Verifica la evaluación</v>
      </c>
      <c r="R12" s="175"/>
      <c r="S12" s="175"/>
      <c r="T12" s="357">
        <f>SUM(T9:T11)</f>
        <v>0</v>
      </c>
      <c r="U12" s="357" t="s">
        <v>217</v>
      </c>
      <c r="V12" s="180" t="str">
        <f>IF(T12&gt;0,SUM(V9:V11),"Verifica la evaluación")</f>
        <v>Verifica la evaluación</v>
      </c>
      <c r="W12" s="175"/>
      <c r="X12" s="730" t="s">
        <v>19</v>
      </c>
      <c r="Y12" s="730"/>
      <c r="Z12" s="357">
        <f>SUM(Z8,Z11)</f>
        <v>0</v>
      </c>
      <c r="AA12" s="175"/>
      <c r="AB12" s="349">
        <v>10</v>
      </c>
      <c r="AC12" s="349">
        <v>10</v>
      </c>
      <c r="AD12" s="349">
        <v>8.75</v>
      </c>
      <c r="AE12" s="175"/>
      <c r="AF12" s="175"/>
      <c r="AG12" s="175"/>
      <c r="AH12" s="357"/>
      <c r="AI12" s="175"/>
      <c r="AJ12" s="175"/>
      <c r="AK12" s="175"/>
      <c r="AL12" s="175">
        <v>12</v>
      </c>
      <c r="AM12" s="175" t="str">
        <f>IF(APOR.DEST.!H36="X",0.385,IF(APOR.DEST.!I36="X",0.256,IF(APOR.DEST.!J36="X",0.128,"   ")))</f>
        <v xml:space="preserve">   </v>
      </c>
      <c r="AN12" s="175"/>
      <c r="AO12" s="362"/>
      <c r="AP12" s="362"/>
      <c r="AQ12" s="362"/>
      <c r="AR12" s="362"/>
      <c r="AS12" s="362"/>
      <c r="AT12" s="362"/>
    </row>
    <row r="13" spans="1:46" s="365" customFormat="1" ht="21" hidden="1" customHeight="1" x14ac:dyDescent="0.2">
      <c r="A13" s="175"/>
      <c r="B13" s="175"/>
      <c r="C13" s="175"/>
      <c r="D13" s="179"/>
      <c r="E13" s="175"/>
      <c r="F13" s="175"/>
      <c r="G13" s="175"/>
      <c r="H13" s="179" t="str">
        <f>IF('vcai-SUPERIOR'!G29="X",4,IF('vcai-SUPERIOR'!H29="X",3,IF('vcai-SUPERIOR'!I29="X",2,IF('vcai-SUPERIOR'!J29="X",1,IF('vcai-SUPERIOR'!K29="X","No Aplica","   " )))))</f>
        <v xml:space="preserve">   </v>
      </c>
      <c r="I13" s="181">
        <f>IF(J13=0,0,K15/J16)</f>
        <v>0</v>
      </c>
      <c r="J13" s="179">
        <f>COUNTIF(H13,"&gt;=1")</f>
        <v>0</v>
      </c>
      <c r="K13" s="175"/>
      <c r="L13" s="361">
        <f>IF(J13=1,LOOKUP(H13,$C$1:$D$6))*I13/100</f>
        <v>0</v>
      </c>
      <c r="M13" s="179" t="str">
        <f>IF('vcai-AUTO'!H29="X",4,IF('vcai-AUTO'!I29="X",3,IF('vcai-AUTO'!J29="X",2,IF('vcai-AUTO'!K29="X",1,"   " ))))</f>
        <v xml:space="preserve">   </v>
      </c>
      <c r="N13" s="181">
        <f>IF(O13=0,0,P15/O16)</f>
        <v>0</v>
      </c>
      <c r="O13" s="179">
        <f>COUNTIF(M13,"&gt;=1")</f>
        <v>0</v>
      </c>
      <c r="P13" s="175"/>
      <c r="Q13" s="183">
        <f>IF(O13=1,LOOKUP(M13,C1:D6))*N13/100</f>
        <v>0</v>
      </c>
      <c r="R13" s="179" t="str">
        <f>IF('vcai-3°EVALUADOR'!G29="X",4,IF('vcai-3°EVALUADOR'!H29="X",3,IF('vcai-3°EVALUADOR'!I29="X",2,IF('vcai-3°EVALUADOR'!J29="X",1,IF('vcai-3°EVALUADOR'!K29="X","No Aplica","   " )))))</f>
        <v xml:space="preserve">   </v>
      </c>
      <c r="S13" s="183">
        <f>IF(T13=0,0,U15/T16)</f>
        <v>0</v>
      </c>
      <c r="T13" s="175">
        <f>COUNTIF(R13,"&gt;=1")</f>
        <v>0</v>
      </c>
      <c r="U13" s="175"/>
      <c r="V13" s="183">
        <f>IF(T13=1,LOOKUP(R13,$C$1:$D$6))*S13/100</f>
        <v>0</v>
      </c>
      <c r="W13" s="175"/>
      <c r="X13" s="175"/>
      <c r="Y13" s="175"/>
      <c r="Z13" s="357">
        <f>IF(Z12&gt;100,100,IF(Z12&lt;=100,Z12))</f>
        <v>0</v>
      </c>
      <c r="AA13" s="175"/>
      <c r="AB13" s="349">
        <v>20</v>
      </c>
      <c r="AC13" s="367">
        <v>20</v>
      </c>
      <c r="AD13" s="349">
        <v>17.5</v>
      </c>
      <c r="AE13" s="736">
        <v>50</v>
      </c>
      <c r="AF13" s="730" t="s">
        <v>22</v>
      </c>
      <c r="AG13" s="730"/>
      <c r="AH13" s="730"/>
      <c r="AI13" s="368">
        <f>AG14*AE13/100</f>
        <v>0</v>
      </c>
      <c r="AJ13" s="731" t="str">
        <f>Z14</f>
        <v>No aplica</v>
      </c>
      <c r="AK13" s="357">
        <f>AI13</f>
        <v>0</v>
      </c>
      <c r="AL13" s="175">
        <v>13</v>
      </c>
      <c r="AM13" s="175" t="str">
        <f>IF(APOR.DEST.!H37="X",0.384,IF(APOR.DEST.!I37="X",0.256,IF(APOR.DEST.!J37="X",0.128,"   ")))</f>
        <v xml:space="preserve">   </v>
      </c>
      <c r="AN13" s="175"/>
      <c r="AO13" s="362"/>
      <c r="AP13" s="362"/>
      <c r="AQ13" s="362"/>
      <c r="AR13" s="362"/>
      <c r="AS13" s="362"/>
      <c r="AT13" s="362"/>
    </row>
    <row r="14" spans="1:46" s="365" customFormat="1" ht="21" hidden="1" customHeight="1" x14ac:dyDescent="0.2">
      <c r="A14" s="175"/>
      <c r="B14" s="175"/>
      <c r="C14" s="175"/>
      <c r="D14" s="179"/>
      <c r="E14" s="175"/>
      <c r="F14" s="175"/>
      <c r="G14" s="175"/>
      <c r="H14" s="179" t="str">
        <f>IF('vcai-SUPERIOR'!G30="X",4,IF('vcai-SUPERIOR'!H30="X",3,IF('vcai-SUPERIOR'!I30="X",2,IF('vcai-SUPERIOR'!J30="X",1,IF('vcai-SUPERIOR'!K30="X","No Aplica","   " )))))</f>
        <v xml:space="preserve">   </v>
      </c>
      <c r="I14" s="181">
        <f>IF(J14=0,0,K15/J16)</f>
        <v>0</v>
      </c>
      <c r="J14" s="179">
        <f>COUNTIF(H14,"&gt;=1")</f>
        <v>0</v>
      </c>
      <c r="K14" s="357"/>
      <c r="L14" s="361">
        <f>IF(J14=1,LOOKUP(H14,$C$1:$D$6))*I14/100</f>
        <v>0</v>
      </c>
      <c r="M14" s="179" t="str">
        <f>IF('vcai-AUTO'!H30="X",4,IF('vcai-AUTO'!I30="X",3,IF('vcai-AUTO'!J30="X",2,IF('vcai-AUTO'!K30="X",1,"   " ))))</f>
        <v xml:space="preserve">   </v>
      </c>
      <c r="N14" s="181">
        <f>IF(O14=0,0,P15/O16)</f>
        <v>0</v>
      </c>
      <c r="O14" s="179">
        <f>COUNTIF(M14,"&gt;=1")</f>
        <v>0</v>
      </c>
      <c r="P14" s="175"/>
      <c r="Q14" s="183">
        <f>IF(O14=1,LOOKUP(M14,C1:D6))*N14/100</f>
        <v>0</v>
      </c>
      <c r="R14" s="179" t="str">
        <f>IF('vcai-3°EVALUADOR'!G30="X",4,IF('vcai-3°EVALUADOR'!H30="X",3,IF('vcai-3°EVALUADOR'!I30="X",2,IF('vcai-3°EVALUADOR'!J30="X",1,IF('vcai-3°EVALUADOR'!K30="X","No Aplica","   " )))))</f>
        <v xml:space="preserve">   </v>
      </c>
      <c r="S14" s="183">
        <f>IF(T14=0,0,U15/T16)</f>
        <v>0</v>
      </c>
      <c r="T14" s="175">
        <f>COUNTIF(R14,"&gt;=1")</f>
        <v>0</v>
      </c>
      <c r="U14" s="175"/>
      <c r="V14" s="183">
        <f>IF(T14=1,LOOKUP(R14,$C$1:$D$6))*S14/100</f>
        <v>0</v>
      </c>
      <c r="W14" s="175"/>
      <c r="X14" s="175"/>
      <c r="Y14" s="175" t="s">
        <v>6</v>
      </c>
      <c r="Z14" s="358" t="str">
        <f>VLOOKUP(Z13,$E$1:$G$5,3)</f>
        <v>No aplica</v>
      </c>
      <c r="AA14" s="175"/>
      <c r="AB14" s="349">
        <v>10</v>
      </c>
      <c r="AC14" s="367">
        <v>10</v>
      </c>
      <c r="AD14" s="349">
        <v>8.75</v>
      </c>
      <c r="AE14" s="736"/>
      <c r="AF14" s="364" t="s">
        <v>25</v>
      </c>
      <c r="AG14" s="369">
        <f>Z13</f>
        <v>0</v>
      </c>
      <c r="AH14" s="182"/>
      <c r="AI14" s="182"/>
      <c r="AJ14" s="731"/>
      <c r="AK14" s="175"/>
      <c r="AL14" s="732" t="s">
        <v>70</v>
      </c>
      <c r="AM14" s="732"/>
      <c r="AN14" s="370" t="str">
        <f>IF(Z8="Revisa las ponderaciones","Verifica el 1° requisito",IF(Z8&gt;=70,SUM(AM1:AM13),"Verifica el 1° requisito"))</f>
        <v>Verifica el 1° requisito</v>
      </c>
      <c r="AO14" s="362"/>
      <c r="AP14" s="362"/>
      <c r="AQ14" s="362"/>
      <c r="AR14" s="362"/>
      <c r="AS14" s="362"/>
      <c r="AT14" s="362"/>
    </row>
    <row r="15" spans="1:46" s="365" customFormat="1" ht="21" hidden="1" customHeight="1" x14ac:dyDescent="0.2">
      <c r="A15" s="175"/>
      <c r="B15" s="175"/>
      <c r="C15" s="175"/>
      <c r="D15" s="179"/>
      <c r="E15" s="175"/>
      <c r="F15" s="175"/>
      <c r="G15" s="175"/>
      <c r="H15" s="179" t="str">
        <f>IF('vcai-SUPERIOR'!G31="X",4,IF('vcai-SUPERIOR'!H31="X",3,IF('vcai-SUPERIOR'!I31="X",2,IF('vcai-SUPERIOR'!J31="X",1,IF('vcai-SUPERIOR'!K31="X","No Aplica","   " )))))</f>
        <v xml:space="preserve">   </v>
      </c>
      <c r="I15" s="181">
        <f>IF(J15=0,0,K15/J16)</f>
        <v>0</v>
      </c>
      <c r="J15" s="179">
        <f>COUNTIF(H15,"&gt;=1")</f>
        <v>0</v>
      </c>
      <c r="K15" s="175">
        <v>20</v>
      </c>
      <c r="L15" s="361">
        <f>IF(J15=1,LOOKUP(H15,$C$1:$D$6))*I15/100</f>
        <v>0</v>
      </c>
      <c r="M15" s="179" t="str">
        <f>IF('vcai-AUTO'!H31="X",4,IF('vcai-AUTO'!I31="X",3,IF('vcai-AUTO'!J31="X",2,IF('vcai-AUTO'!K31="X",1,"   " ))))</f>
        <v xml:space="preserve">   </v>
      </c>
      <c r="N15" s="181">
        <f>IF(O15=0,0,P15/O16)</f>
        <v>0</v>
      </c>
      <c r="O15" s="179">
        <f>COUNTIF(M15,"&gt;=1")</f>
        <v>0</v>
      </c>
      <c r="P15" s="175">
        <v>20</v>
      </c>
      <c r="Q15" s="183">
        <f>IF(O15=1,LOOKUP(M15,C1:D6))*N15/100</f>
        <v>0</v>
      </c>
      <c r="R15" s="179" t="str">
        <f>IF('vcai-3°EVALUADOR'!G31="X",4,IF('vcai-3°EVALUADOR'!H31="X",3,IF('vcai-3°EVALUADOR'!I31="X",2,IF('vcai-3°EVALUADOR'!J31="X",1,IF('vcai-3°EVALUADOR'!K31="X","No Aplica","   " )))))</f>
        <v xml:space="preserve">   </v>
      </c>
      <c r="S15" s="183">
        <f>IF(T15=0,0,U15/T16)</f>
        <v>0</v>
      </c>
      <c r="T15" s="175">
        <f>COUNTIF(R15,"&gt;=1")</f>
        <v>0</v>
      </c>
      <c r="U15" s="175">
        <v>20</v>
      </c>
      <c r="V15" s="183">
        <f>IF(T15=1,LOOKUP(R15,$C$1:$D$6))*S15/100</f>
        <v>0</v>
      </c>
      <c r="W15" s="175"/>
      <c r="X15" s="175"/>
      <c r="Y15" s="175"/>
      <c r="Z15" s="175"/>
      <c r="AA15" s="175"/>
      <c r="AB15" s="357">
        <f>IF(AND(AG8,AG11),1,0)</f>
        <v>0</v>
      </c>
      <c r="AC15" s="357">
        <f>IF(OR(AG8,AG11),1,0)</f>
        <v>0</v>
      </c>
      <c r="AD15" s="357">
        <f>SUM(AB15:AC15)</f>
        <v>0</v>
      </c>
      <c r="AE15" s="175"/>
      <c r="AF15" s="175" t="s">
        <v>75</v>
      </c>
      <c r="AG15" s="376" t="str">
        <f>Z11</f>
        <v>Verifica el 3° requisito</v>
      </c>
      <c r="AH15" s="182"/>
      <c r="AI15" s="182"/>
      <c r="AJ15" s="731"/>
      <c r="AK15" s="175"/>
      <c r="AL15" s="358"/>
      <c r="AM15" s="734" t="s">
        <v>71</v>
      </c>
      <c r="AN15" s="734"/>
      <c r="AO15" s="362"/>
      <c r="AP15" s="362"/>
      <c r="AQ15" s="362"/>
      <c r="AR15" s="362"/>
      <c r="AS15" s="362"/>
      <c r="AT15" s="362"/>
    </row>
    <row r="16" spans="1:46" s="365" customFormat="1" ht="21" hidden="1" customHeight="1" x14ac:dyDescent="0.2">
      <c r="A16" s="175"/>
      <c r="B16" s="175"/>
      <c r="C16" s="175"/>
      <c r="D16" s="179"/>
      <c r="E16" s="175"/>
      <c r="F16" s="175"/>
      <c r="G16" s="175"/>
      <c r="H16" s="175"/>
      <c r="I16" s="175"/>
      <c r="J16" s="357">
        <f>SUM(J13,J14,J15)</f>
        <v>0</v>
      </c>
      <c r="K16" s="357" t="s">
        <v>218</v>
      </c>
      <c r="L16" s="195" t="str">
        <f>IF(J16&gt;0,SUM(L13,L14,L15),"Verifica la evaluacion")</f>
        <v>Verifica la evaluacion</v>
      </c>
      <c r="M16" s="175"/>
      <c r="N16" s="175"/>
      <c r="O16" s="357">
        <f>SUM(O13:O15)</f>
        <v>0</v>
      </c>
      <c r="P16" s="357" t="s">
        <v>218</v>
      </c>
      <c r="Q16" s="180" t="str">
        <f>IF(O16&gt;0,SUM(Q13:Q15),"Verifica la evaluacion")</f>
        <v>Verifica la evaluacion</v>
      </c>
      <c r="R16" s="175"/>
      <c r="S16" s="175"/>
      <c r="T16" s="357">
        <f>SUM(T13:T15)</f>
        <v>0</v>
      </c>
      <c r="U16" s="357" t="s">
        <v>218</v>
      </c>
      <c r="V16" s="180" t="str">
        <f>IF(T16&gt;0,SUM(V13:V15),"Verifica la evaluacion")</f>
        <v>Verifica la evaluacion</v>
      </c>
      <c r="W16" s="186"/>
      <c r="X16" s="371"/>
      <c r="Y16" s="371"/>
      <c r="Z16" s="175"/>
      <c r="AA16" s="175" t="s">
        <v>83</v>
      </c>
      <c r="AB16" s="357">
        <f>SUM(AB12,AB13,AB14,)</f>
        <v>40</v>
      </c>
      <c r="AC16" s="357">
        <f>SUM(AC12,AC13,AC14,)</f>
        <v>40</v>
      </c>
      <c r="AD16" s="357">
        <f>SUM(AD12,AD13,AD14,)</f>
        <v>35</v>
      </c>
      <c r="AE16" s="175"/>
      <c r="AF16" s="175"/>
      <c r="AG16" s="175"/>
      <c r="AH16" s="175"/>
      <c r="AI16" s="175"/>
      <c r="AJ16" s="175"/>
      <c r="AK16" s="175"/>
      <c r="AL16" s="175"/>
      <c r="AM16" s="734"/>
      <c r="AN16" s="734"/>
      <c r="AO16" s="362"/>
      <c r="AP16" s="362"/>
      <c r="AQ16" s="362"/>
      <c r="AR16" s="362"/>
      <c r="AS16" s="362"/>
      <c r="AT16" s="362"/>
    </row>
    <row r="17" spans="1:46" s="365" customFormat="1" ht="21" hidden="1" customHeight="1" x14ac:dyDescent="0.2">
      <c r="A17" s="175"/>
      <c r="B17" s="175"/>
      <c r="C17" s="175"/>
      <c r="D17" s="179"/>
      <c r="E17" s="175"/>
      <c r="F17" s="175"/>
      <c r="G17" s="175"/>
      <c r="H17" s="179" t="str">
        <f>IF('vcai-SUPERIOR'!G34="X",4,IF('vcai-SUPERIOR'!H34="X",3,IF('vcai-SUPERIOR'!I34="X",2,IF('vcai-SUPERIOR'!J34="X",1,IF('vcai-SUPERIOR'!K34="X","No Aplica","   " )))))</f>
        <v xml:space="preserve">   </v>
      </c>
      <c r="I17" s="181">
        <f>IF(J17=0,0,K19/J20)</f>
        <v>0</v>
      </c>
      <c r="J17" s="179">
        <f>COUNTIF(H17,"&gt;=1")</f>
        <v>0</v>
      </c>
      <c r="K17" s="175"/>
      <c r="L17" s="361">
        <f>IF(J17=1,LOOKUP(H17,$C$1:$D$6))*I17/100</f>
        <v>0</v>
      </c>
      <c r="M17" s="179" t="str">
        <f>IF('vcai-AUTO'!H34="X",4,IF('vcai-AUTO'!I34="X",3,IF('vcai-AUTO'!J34="X",2,IF('vcai-AUTO'!K34="X",1,"   " ))))</f>
        <v xml:space="preserve">   </v>
      </c>
      <c r="N17" s="181">
        <f>IF(O17=0,0,P19/O20)</f>
        <v>0</v>
      </c>
      <c r="O17" s="179">
        <f>COUNTIF(M17,"&gt;=1")</f>
        <v>0</v>
      </c>
      <c r="P17" s="175"/>
      <c r="Q17" s="183">
        <f>IF(O17=1,LOOKUP(M17,$C$1:$D$6))*N17/100</f>
        <v>0</v>
      </c>
      <c r="R17" s="179" t="str">
        <f>IF('vcai-3°EVALUADOR'!G34="X",4,IF('vcai-3°EVALUADOR'!H34="X",3,IF('vcai-3°EVALUADOR'!I34="X",2,IF('vcai-3°EVALUADOR'!J34="X",1,IF('vcai-3°EVALUADOR'!K34="X","No Aplica","   " )))))</f>
        <v xml:space="preserve">   </v>
      </c>
      <c r="S17" s="183">
        <f>IF(T17=0,0,U19/T20)</f>
        <v>0</v>
      </c>
      <c r="T17" s="175">
        <f>COUNTIF(R17,"&gt;=1")</f>
        <v>0</v>
      </c>
      <c r="U17" s="175"/>
      <c r="V17" s="183">
        <f>IF(T17=1,LOOKUP(R17,$C$1:$D$6))*S17/100</f>
        <v>0</v>
      </c>
      <c r="W17" s="186"/>
      <c r="X17" s="175"/>
      <c r="Y17" s="175"/>
      <c r="Z17" s="175"/>
      <c r="AA17" s="175"/>
      <c r="AB17" s="175"/>
      <c r="AC17" s="175"/>
      <c r="AD17" s="175"/>
      <c r="AE17" s="730">
        <v>10</v>
      </c>
      <c r="AF17" s="730" t="s">
        <v>23</v>
      </c>
      <c r="AG17" s="730"/>
      <c r="AH17" s="730"/>
      <c r="AI17" s="183" t="e">
        <f>IF(AG18&gt;0,AG18*0.1,IF(AG18="Revisa las ponderaciones","0"))</f>
        <v>#VALUE!</v>
      </c>
      <c r="AJ17" s="731" t="str">
        <f>AD10</f>
        <v>Aplica la evaluación</v>
      </c>
      <c r="AK17" s="178" t="e">
        <f>AI17</f>
        <v>#VALUE!</v>
      </c>
      <c r="AL17" s="175"/>
      <c r="AM17" s="175"/>
      <c r="AN17" s="175"/>
      <c r="AO17" s="362"/>
      <c r="AP17" s="362"/>
      <c r="AQ17" s="362"/>
      <c r="AR17" s="362"/>
      <c r="AS17" s="362"/>
      <c r="AT17" s="362"/>
    </row>
    <row r="18" spans="1:46" s="365" customFormat="1" ht="21" hidden="1" customHeight="1" x14ac:dyDescent="0.2">
      <c r="A18" s="175"/>
      <c r="B18" s="175"/>
      <c r="C18" s="175"/>
      <c r="D18" s="179"/>
      <c r="E18" s="175"/>
      <c r="F18" s="175"/>
      <c r="G18" s="175"/>
      <c r="H18" s="179" t="str">
        <f>IF('vcai-SUPERIOR'!G35="X",4,IF('vcai-SUPERIOR'!H35="X",3,IF('vcai-SUPERIOR'!I35="X",2,IF('vcai-SUPERIOR'!J35="X",1,IF('vcai-SUPERIOR'!K35="X","No Aplica","   " )))))</f>
        <v xml:space="preserve">   </v>
      </c>
      <c r="I18" s="181">
        <f>IF(J18=0,0,K19/J20)</f>
        <v>0</v>
      </c>
      <c r="J18" s="179">
        <f>COUNTIF(H18,"&gt;=1")</f>
        <v>0</v>
      </c>
      <c r="K18" s="175"/>
      <c r="L18" s="361">
        <f>IF(J18=1,LOOKUP(H18,$C$1:$D$6))*I18/100</f>
        <v>0</v>
      </c>
      <c r="M18" s="179" t="str">
        <f>IF('vcai-AUTO'!H35="X",4,IF('vcai-AUTO'!I35="X",3,IF('vcai-AUTO'!J35="X",2,IF('vcai-AUTO'!K35="X",1,"   " ))))</f>
        <v xml:space="preserve">   </v>
      </c>
      <c r="N18" s="181">
        <f>IF(O18=0,0,P19/O20)</f>
        <v>0</v>
      </c>
      <c r="O18" s="179">
        <f>COUNTIF(M18,"&gt;=1")</f>
        <v>0</v>
      </c>
      <c r="P18" s="175"/>
      <c r="Q18" s="183">
        <f>IF(O18=1,LOOKUP(M18,$C$1:$D$6))*N18/100</f>
        <v>0</v>
      </c>
      <c r="R18" s="179" t="str">
        <f>IF('vcai-3°EVALUADOR'!G35="X",4,IF('vcai-3°EVALUADOR'!H35="X",3,IF('vcai-3°EVALUADOR'!I35="X",2,IF('vcai-3°EVALUADOR'!J35="X",1,IF('vcai-3°EVALUADOR'!K35="X","No Aplica","   " )))))</f>
        <v xml:space="preserve">   </v>
      </c>
      <c r="S18" s="183">
        <f>IF(T18=0,0,U19/T20)</f>
        <v>0</v>
      </c>
      <c r="T18" s="175">
        <f>COUNTIF(R18,"&gt;=1")</f>
        <v>0</v>
      </c>
      <c r="U18" s="175"/>
      <c r="V18" s="183">
        <f>IF(T18=1,LOOKUP(R18,$C$1:$D$6))*S18/100</f>
        <v>0</v>
      </c>
      <c r="W18" s="186"/>
      <c r="X18" s="371"/>
      <c r="Y18" s="371"/>
      <c r="Z18" s="371"/>
      <c r="AA18" s="371"/>
      <c r="AB18" s="371"/>
      <c r="AC18" s="371"/>
      <c r="AD18" s="371"/>
      <c r="AE18" s="730"/>
      <c r="AF18" s="175"/>
      <c r="AG18" s="179" t="str">
        <f>AD9</f>
        <v>Revisa las ponderaciones</v>
      </c>
      <c r="AH18" s="175"/>
      <c r="AI18" s="175"/>
      <c r="AJ18" s="731"/>
      <c r="AK18" s="175"/>
      <c r="AL18" s="175"/>
      <c r="AM18" s="175"/>
      <c r="AN18" s="175"/>
      <c r="AO18" s="362"/>
      <c r="AP18" s="362"/>
      <c r="AQ18" s="362"/>
      <c r="AR18" s="362"/>
      <c r="AS18" s="362"/>
      <c r="AT18" s="362"/>
    </row>
    <row r="19" spans="1:46" s="365" customFormat="1" ht="21" hidden="1" customHeight="1" x14ac:dyDescent="0.2">
      <c r="A19" s="175"/>
      <c r="B19" s="175"/>
      <c r="C19" s="175"/>
      <c r="D19" s="179"/>
      <c r="E19" s="175"/>
      <c r="F19" s="175"/>
      <c r="G19" s="175"/>
      <c r="H19" s="179"/>
      <c r="I19" s="181"/>
      <c r="J19" s="179"/>
      <c r="K19" s="357">
        <v>20</v>
      </c>
      <c r="L19" s="361"/>
      <c r="M19" s="179"/>
      <c r="N19" s="181"/>
      <c r="O19" s="179"/>
      <c r="P19" s="175">
        <v>20</v>
      </c>
      <c r="Q19" s="183"/>
      <c r="R19" s="179"/>
      <c r="S19" s="183"/>
      <c r="T19" s="175"/>
      <c r="U19" s="175">
        <v>20</v>
      </c>
      <c r="V19" s="183"/>
      <c r="W19" s="186"/>
      <c r="X19" s="371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731"/>
      <c r="AK19" s="175"/>
      <c r="AL19" s="175"/>
      <c r="AM19" s="175"/>
      <c r="AN19" s="175"/>
      <c r="AO19" s="362"/>
      <c r="AP19" s="362"/>
      <c r="AQ19" s="362"/>
      <c r="AR19" s="362"/>
      <c r="AS19" s="362"/>
      <c r="AT19" s="362"/>
    </row>
    <row r="20" spans="1:46" s="365" customFormat="1" ht="21" hidden="1" customHeight="1" x14ac:dyDescent="0.2">
      <c r="A20" s="175"/>
      <c r="B20" s="175"/>
      <c r="C20" s="175"/>
      <c r="D20" s="179"/>
      <c r="E20" s="175"/>
      <c r="F20" s="175"/>
      <c r="G20" s="175"/>
      <c r="H20" s="179"/>
      <c r="I20" s="178">
        <f>SUM(I1:I19)</f>
        <v>0</v>
      </c>
      <c r="J20" s="357">
        <f>SUM(J17,J18,J19)</f>
        <v>0</v>
      </c>
      <c r="K20" s="357" t="s">
        <v>219</v>
      </c>
      <c r="L20" s="195" t="str">
        <f>IF(J20&gt;0,SUM(L17:L19),"Verifica la evaluación")</f>
        <v>Verifica la evaluación</v>
      </c>
      <c r="M20" s="179"/>
      <c r="N20" s="178">
        <f>SUM(N1:N3,N5:N7,N9:N11,N13:N15,N17:N19)</f>
        <v>0</v>
      </c>
      <c r="O20" s="357">
        <f>SUM(O17:O19)</f>
        <v>0</v>
      </c>
      <c r="P20" s="357" t="s">
        <v>219</v>
      </c>
      <c r="Q20" s="180" t="str">
        <f>IF(O20&gt;0,SUM(Q17:Q19),"Verifica la evaluación")</f>
        <v>Verifica la evaluación</v>
      </c>
      <c r="R20" s="179"/>
      <c r="S20" s="178">
        <f>SUM(S1:S3,S5:S7,S9:S11,S13:S15,S17:S19)</f>
        <v>0</v>
      </c>
      <c r="T20" s="357">
        <f>SUM(T17:T19)</f>
        <v>0</v>
      </c>
      <c r="U20" s="357" t="s">
        <v>219</v>
      </c>
      <c r="V20" s="180" t="str">
        <f>IF(T20&gt;0,SUM(V17:V19),"Verifica la evaluación")</f>
        <v>Verifica la evaluación</v>
      </c>
      <c r="W20" s="175"/>
      <c r="X20" s="175"/>
      <c r="Y20" s="175"/>
      <c r="Z20" s="175"/>
      <c r="AA20" s="175"/>
      <c r="AB20" s="175" t="str">
        <f>IF('vcai-CAPACITACION'!J19=0,"",IF('vcai-CAPACITACION'!J19&gt;69.9,'vcai-CAPACITACION'!J19))</f>
        <v/>
      </c>
      <c r="AC20" s="175"/>
      <c r="AD20" s="175"/>
      <c r="AE20" s="357">
        <f>SUM(AE6,AE13,AE11,AE17,AE8)</f>
        <v>100</v>
      </c>
      <c r="AF20" s="730" t="s">
        <v>76</v>
      </c>
      <c r="AG20" s="730"/>
      <c r="AH20" s="730"/>
      <c r="AI20" s="730"/>
      <c r="AJ20" s="734" t="e">
        <f>VLOOKUP(AK20,E1:G5,3)</f>
        <v>#VALUE!</v>
      </c>
      <c r="AK20" s="178" t="e">
        <f>SUM(AK1,AK13,AK17)</f>
        <v>#VALUE!</v>
      </c>
      <c r="AL20" s="175"/>
      <c r="AM20" s="175"/>
      <c r="AN20" s="175"/>
      <c r="AO20" s="362"/>
      <c r="AP20" s="362"/>
      <c r="AQ20" s="362"/>
      <c r="AR20" s="362"/>
      <c r="AS20" s="362"/>
      <c r="AT20" s="362"/>
    </row>
    <row r="21" spans="1:46" s="365" customFormat="1" ht="21" hidden="1" customHeight="1" x14ac:dyDescent="0.2">
      <c r="A21" s="175"/>
      <c r="B21" s="175"/>
      <c r="C21" s="175"/>
      <c r="D21" s="179"/>
      <c r="E21" s="175"/>
      <c r="F21" s="175"/>
      <c r="G21" s="175"/>
      <c r="H21" s="357">
        <f>SUM(K2,K7,K11,K15,K19)</f>
        <v>100</v>
      </c>
      <c r="I21" s="179"/>
      <c r="J21" s="356">
        <f>SUM(J4,J8,J12,J16,J20)</f>
        <v>0</v>
      </c>
      <c r="K21" s="346" t="s">
        <v>220</v>
      </c>
      <c r="L21" s="195">
        <f>IF(H21=100,SUM(L4,L8,L12,L16,L20),IF(H21&lt;&gt;100,"Revisa las Ponderaciones"))</f>
        <v>0</v>
      </c>
      <c r="M21" s="175"/>
      <c r="N21" s="178"/>
      <c r="O21" s="359">
        <f>SUM(O4,O8,O12,O16,O20)</f>
        <v>0</v>
      </c>
      <c r="P21" s="346" t="s">
        <v>220</v>
      </c>
      <c r="Q21" s="359">
        <f>IF(M22=100,SUM(Q4,Q8,Q12,Q16,Q20),IF(M22&lt;&gt;100,"Revisa las Ponderaciones"))</f>
        <v>0</v>
      </c>
      <c r="R21" s="357">
        <f>SUM(U2,U7,U10,U15,U19)</f>
        <v>100</v>
      </c>
      <c r="S21" s="371"/>
      <c r="T21" s="356">
        <f>SUM(T4,T8,T12,T20,T16)</f>
        <v>0</v>
      </c>
      <c r="U21" s="346" t="s">
        <v>220</v>
      </c>
      <c r="V21" s="359">
        <f>IF(R21=100,SUM(V4,V8,V12,V16,V20),IF(R21&lt;&gt;100,"Revisa las Ponderaciones"))</f>
        <v>0</v>
      </c>
      <c r="W21" s="186"/>
      <c r="X21" s="371"/>
      <c r="Y21" s="371"/>
      <c r="Z21" s="371"/>
      <c r="AA21" s="371"/>
      <c r="AB21" s="371"/>
      <c r="AC21" s="371"/>
      <c r="AD21" s="371"/>
      <c r="AE21" s="371"/>
      <c r="AF21" s="371" t="s">
        <v>162</v>
      </c>
      <c r="AG21" s="371" t="str">
        <f>IF(AN14=0,"",IF(AN14&gt;1,AN14))</f>
        <v>Verifica el 1° requisito</v>
      </c>
      <c r="AH21" s="371"/>
      <c r="AI21" s="371"/>
      <c r="AJ21" s="734"/>
      <c r="AK21" s="371"/>
      <c r="AL21" s="371"/>
      <c r="AM21" s="371"/>
      <c r="AN21" s="371"/>
      <c r="AO21" s="362"/>
      <c r="AP21" s="362"/>
      <c r="AQ21" s="362"/>
      <c r="AR21" s="362"/>
      <c r="AS21" s="362"/>
      <c r="AT21" s="362"/>
    </row>
    <row r="22" spans="1:46" s="365" customFormat="1" ht="21" hidden="1" customHeight="1" x14ac:dyDescent="0.2">
      <c r="A22" s="371"/>
      <c r="B22" s="371"/>
      <c r="C22" s="371"/>
      <c r="D22" s="179"/>
      <c r="E22" s="175"/>
      <c r="F22" s="175"/>
      <c r="G22" s="175"/>
      <c r="H22" s="175"/>
      <c r="I22" s="175"/>
      <c r="J22" s="175"/>
      <c r="K22" s="347" t="s">
        <v>221</v>
      </c>
      <c r="L22" s="348" t="str">
        <f>IF(L21="Revisa las Ponderaciones","Aplica la evaluación",IF(L21&gt;0,VLOOKUP(L21,E1:G5,3),"Aplica la evaluación"))</f>
        <v>Aplica la evaluación</v>
      </c>
      <c r="M22" s="357">
        <f>SUM(P2,P7,P11,P15,P19)</f>
        <v>100</v>
      </c>
      <c r="N22" s="179"/>
      <c r="O22" s="175"/>
      <c r="P22" s="347" t="s">
        <v>221</v>
      </c>
      <c r="Q22" s="358" t="str">
        <f>IF(Q21="Revisa las Ponderaciones","Aplica la Evaluación",IF(Q21&gt;0,VLOOKUP(Q21,E1:G5,3),"Aplica la evaluación"))</f>
        <v>Aplica la evaluación</v>
      </c>
      <c r="R22" s="179"/>
      <c r="S22" s="175"/>
      <c r="T22" s="175"/>
      <c r="U22" s="347" t="s">
        <v>221</v>
      </c>
      <c r="V22" s="358" t="str">
        <f>IF(V21="Revisa las Ponderaciones","Aplica la Evaluación",IF(V21&gt;0,VLOOKUP(V21,E1:G5,3),"Aplica la evaluación"))</f>
        <v>Aplica la evaluación</v>
      </c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362"/>
      <c r="AP22" s="362"/>
      <c r="AQ22" s="362"/>
      <c r="AR22" s="362"/>
      <c r="AS22" s="362"/>
      <c r="AT22" s="362"/>
    </row>
    <row r="23" spans="1:46" s="365" customFormat="1" ht="21" hidden="1" customHeight="1" x14ac:dyDescent="0.2">
      <c r="A23" s="175"/>
      <c r="B23" s="175"/>
      <c r="C23" s="175"/>
      <c r="D23" s="179"/>
      <c r="E23" s="175"/>
      <c r="F23" s="175"/>
      <c r="G23" s="175"/>
      <c r="H23" s="175"/>
      <c r="I23" s="175"/>
      <c r="J23" s="175"/>
      <c r="K23" s="175"/>
      <c r="L23" s="372"/>
      <c r="M23" s="175"/>
      <c r="N23" s="179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730" t="s">
        <v>79</v>
      </c>
      <c r="AG23" s="730"/>
      <c r="AH23" s="730"/>
      <c r="AI23" s="730"/>
      <c r="AJ23" s="734" t="e">
        <f>VLOOKUP(AK24,E1:G5,3)</f>
        <v>#VALUE!</v>
      </c>
      <c r="AK23" s="178" t="e">
        <f>IF(AG21&gt;0,SUM(AK20,AG21),IF(AG21="Verifica el 1° Requisito",))</f>
        <v>#VALUE!</v>
      </c>
      <c r="AL23" s="175"/>
      <c r="AM23" s="175"/>
      <c r="AN23" s="175"/>
      <c r="AO23" s="362"/>
      <c r="AP23" s="362"/>
      <c r="AQ23" s="362"/>
      <c r="AR23" s="362"/>
      <c r="AS23" s="362"/>
      <c r="AT23" s="362"/>
    </row>
    <row r="24" spans="1:46" s="365" customFormat="1" ht="21" hidden="1" customHeight="1" x14ac:dyDescent="0.2">
      <c r="A24" s="175"/>
      <c r="B24" s="175"/>
      <c r="C24" s="175"/>
      <c r="D24" s="179"/>
      <c r="E24" s="175"/>
      <c r="F24" s="175"/>
      <c r="G24" s="175"/>
      <c r="H24" s="175"/>
      <c r="I24" s="175"/>
      <c r="J24" s="175"/>
      <c r="K24" s="358"/>
      <c r="L24" s="196"/>
      <c r="M24" s="175"/>
      <c r="N24" s="175"/>
      <c r="O24" s="175"/>
      <c r="P24" s="358"/>
      <c r="Q24" s="358"/>
      <c r="R24" s="175"/>
      <c r="S24" s="175"/>
      <c r="T24" s="175"/>
      <c r="U24" s="175"/>
      <c r="V24" s="358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734"/>
      <c r="AK24" s="357" t="e">
        <f>IF(AK23&gt;100,100,IF(AK23&lt;=100,AK23))</f>
        <v>#VALUE!</v>
      </c>
      <c r="AL24" s="175"/>
      <c r="AM24" s="175"/>
      <c r="AN24" s="175"/>
      <c r="AO24" s="362"/>
      <c r="AP24" s="362"/>
      <c r="AQ24" s="362"/>
      <c r="AR24" s="362"/>
      <c r="AS24" s="362"/>
      <c r="AT24" s="362"/>
    </row>
    <row r="25" spans="1:46" s="365" customFormat="1" ht="21" hidden="1" customHeight="1" x14ac:dyDescent="0.2">
      <c r="A25" s="175"/>
      <c r="B25" s="175"/>
      <c r="C25" s="175"/>
      <c r="D25" s="175"/>
      <c r="E25" s="175"/>
      <c r="F25" s="175"/>
      <c r="G25" s="175"/>
      <c r="H25" s="357" t="s">
        <v>18</v>
      </c>
      <c r="I25" s="357"/>
      <c r="J25" s="357"/>
      <c r="K25" s="357"/>
      <c r="L25" s="373"/>
      <c r="M25" s="730" t="s">
        <v>20</v>
      </c>
      <c r="N25" s="730"/>
      <c r="O25" s="730"/>
      <c r="P25" s="730"/>
      <c r="Q25" s="730" t="s">
        <v>153</v>
      </c>
      <c r="R25" s="730"/>
      <c r="S25" s="730"/>
      <c r="T25" s="730"/>
      <c r="U25" s="730"/>
      <c r="V25" s="730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362"/>
      <c r="AP25" s="362"/>
      <c r="AQ25" s="362"/>
      <c r="AR25" s="362"/>
      <c r="AS25" s="362"/>
      <c r="AT25" s="362"/>
    </row>
    <row r="26" spans="1:46" s="365" customFormat="1" ht="21" hidden="1" customHeight="1" x14ac:dyDescent="0.2">
      <c r="A26" s="175"/>
      <c r="B26" s="175"/>
      <c r="C26" s="175"/>
      <c r="D26" s="175"/>
      <c r="E26" s="175"/>
      <c r="F26" s="175"/>
      <c r="G26" s="175"/>
      <c r="H26" s="357" t="s">
        <v>82</v>
      </c>
      <c r="I26" s="357"/>
      <c r="J26" s="357"/>
      <c r="K26" s="357"/>
      <c r="L26" s="373"/>
      <c r="M26" s="357" t="s">
        <v>82</v>
      </c>
      <c r="N26" s="357"/>
      <c r="O26" s="357"/>
      <c r="P26" s="357"/>
      <c r="Q26" s="730" t="s">
        <v>82</v>
      </c>
      <c r="R26" s="730"/>
      <c r="S26" s="730"/>
      <c r="T26" s="730"/>
      <c r="U26" s="730"/>
      <c r="V26" s="730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362"/>
      <c r="AP26" s="362"/>
      <c r="AQ26" s="362"/>
      <c r="AR26" s="362"/>
      <c r="AS26" s="362"/>
      <c r="AT26" s="362"/>
    </row>
    <row r="27" spans="1:46" ht="21" hidden="1" customHeight="1" x14ac:dyDescent="0.2"/>
    <row r="28" spans="1:46" ht="21" hidden="1" customHeight="1" x14ac:dyDescent="0.2"/>
    <row r="29" spans="1:46" ht="21" hidden="1" customHeight="1" x14ac:dyDescent="0.2"/>
  </sheetData>
  <sheetProtection password="BD53" sheet="1" objects="1" scenarios="1"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23">
    <mergeCell ref="AK3:AK6"/>
    <mergeCell ref="AM15:AN16"/>
    <mergeCell ref="AF10:AH10"/>
    <mergeCell ref="Q26:V26"/>
    <mergeCell ref="Q25:V25"/>
    <mergeCell ref="AE13:AE14"/>
    <mergeCell ref="AI10:AI11"/>
    <mergeCell ref="AF20:AI20"/>
    <mergeCell ref="AJ23:AJ24"/>
    <mergeCell ref="AJ20:AJ21"/>
    <mergeCell ref="C1:D1"/>
    <mergeCell ref="AF1:AJ1"/>
    <mergeCell ref="AJ5:AJ6"/>
    <mergeCell ref="AF2:AI2"/>
    <mergeCell ref="AF23:AI23"/>
    <mergeCell ref="AE17:AE18"/>
    <mergeCell ref="AF17:AH17"/>
    <mergeCell ref="AJ17:AJ19"/>
    <mergeCell ref="X12:Y12"/>
    <mergeCell ref="AJ13:AJ15"/>
    <mergeCell ref="AF13:AH13"/>
    <mergeCell ref="M25:P25"/>
    <mergeCell ref="AL14:AM14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25" orientation="landscape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L51"/>
  <sheetViews>
    <sheetView showGridLines="0" zoomScale="90" zoomScaleNormal="90" zoomScaleSheetLayoutView="50" workbookViewId="0"/>
  </sheetViews>
  <sheetFormatPr baseColWidth="10" defaultColWidth="0" defaultRowHeight="12.75" zeroHeight="1" x14ac:dyDescent="0.2"/>
  <cols>
    <col min="1" max="1" width="1.7109375" style="191" customWidth="1"/>
    <col min="2" max="2" width="16.7109375" style="191" customWidth="1"/>
    <col min="3" max="3" width="25.5703125" style="191" customWidth="1"/>
    <col min="4" max="4" width="13.7109375" style="191" customWidth="1"/>
    <col min="5" max="5" width="18.7109375" style="191" customWidth="1"/>
    <col min="6" max="6" width="16" style="191" customWidth="1"/>
    <col min="7" max="7" width="13.42578125" style="191" customWidth="1"/>
    <col min="8" max="8" width="19" style="191" customWidth="1"/>
    <col min="9" max="9" width="21.28515625" style="191" customWidth="1"/>
    <col min="10" max="10" width="21.42578125" style="191" customWidth="1"/>
    <col min="11" max="11" width="19.7109375" style="191" customWidth="1"/>
    <col min="12" max="12" width="3" style="191" customWidth="1"/>
    <col min="13" max="16384" width="4.28515625" style="191" hidden="1"/>
  </cols>
  <sheetData>
    <row r="1" spans="1:12" s="360" customFormat="1" ht="56.25" customHeight="1" x14ac:dyDescent="0.2">
      <c r="A1" s="32"/>
      <c r="B1" s="275" t="s">
        <v>188</v>
      </c>
      <c r="C1" s="279"/>
      <c r="D1" s="279"/>
      <c r="E1" s="279"/>
      <c r="F1" s="279"/>
      <c r="G1" s="279"/>
      <c r="H1" s="279"/>
      <c r="I1" s="279"/>
      <c r="J1" s="279"/>
      <c r="K1" s="280"/>
      <c r="L1" s="32"/>
    </row>
    <row r="2" spans="1:12" s="360" customFormat="1" ht="3" customHeight="1" x14ac:dyDescent="0.2">
      <c r="A2" s="32"/>
      <c r="B2" s="330"/>
      <c r="C2" s="279"/>
      <c r="D2" s="279"/>
      <c r="E2" s="279"/>
      <c r="F2" s="279"/>
      <c r="G2" s="279"/>
      <c r="H2" s="279"/>
      <c r="I2" s="279"/>
      <c r="J2" s="279"/>
      <c r="K2" s="279"/>
      <c r="L2" s="32"/>
    </row>
    <row r="3" spans="1:12" s="360" customFormat="1" ht="24" customHeight="1" x14ac:dyDescent="0.25">
      <c r="A3" s="32"/>
      <c r="B3" s="511">
        <f>VCIFM!B6</f>
        <v>0</v>
      </c>
      <c r="C3" s="485"/>
      <c r="D3" s="485"/>
      <c r="E3" s="485"/>
      <c r="F3" s="282"/>
      <c r="G3" s="489">
        <f>VCIFM!G6</f>
        <v>0</v>
      </c>
      <c r="H3" s="489"/>
      <c r="I3" s="297"/>
      <c r="J3" s="485">
        <f>VCIFM!I6</f>
        <v>0</v>
      </c>
      <c r="K3" s="486"/>
      <c r="L3" s="32"/>
    </row>
    <row r="4" spans="1:12" s="360" customFormat="1" x14ac:dyDescent="0.2">
      <c r="A4" s="32"/>
      <c r="B4" s="490" t="str">
        <f>VCIFM!B7</f>
        <v>NOMBRE DEL EVALUADO</v>
      </c>
      <c r="C4" s="491"/>
      <c r="D4" s="491"/>
      <c r="E4" s="491"/>
      <c r="F4" s="284"/>
      <c r="G4" s="487" t="str">
        <f>VCIFM!G7</f>
        <v xml:space="preserve">RFC </v>
      </c>
      <c r="H4" s="487"/>
      <c r="I4" s="298"/>
      <c r="J4" s="487" t="str">
        <f>VCIFM!I7</f>
        <v xml:space="preserve">CURP  </v>
      </c>
      <c r="K4" s="488"/>
      <c r="L4" s="32"/>
    </row>
    <row r="5" spans="1:12" s="360" customFormat="1" ht="28.5" customHeight="1" x14ac:dyDescent="0.25">
      <c r="A5" s="32"/>
      <c r="B5" s="472">
        <f>VCIFM!B8</f>
        <v>0</v>
      </c>
      <c r="C5" s="473"/>
      <c r="D5" s="473"/>
      <c r="E5" s="473"/>
      <c r="F5" s="742"/>
      <c r="G5" s="473">
        <f>VCIFM!J44</f>
        <v>2019</v>
      </c>
      <c r="H5" s="473"/>
      <c r="I5" s="298"/>
      <c r="J5" s="492">
        <f>VCIFM!K6</f>
        <v>54</v>
      </c>
      <c r="K5" s="493"/>
      <c r="L5" s="32"/>
    </row>
    <row r="6" spans="1:12" s="360" customFormat="1" ht="12.75" customHeight="1" x14ac:dyDescent="0.2">
      <c r="A6" s="32"/>
      <c r="B6" s="490" t="str">
        <f>VCIFM!B9</f>
        <v>DENOMINACIÓN DEL PUESTO</v>
      </c>
      <c r="C6" s="491"/>
      <c r="D6" s="491"/>
      <c r="E6" s="491"/>
      <c r="F6" s="741"/>
      <c r="G6" s="491" t="str">
        <f>VCIFM!J45</f>
        <v>AÑO DE LA EVALUACIÓN</v>
      </c>
      <c r="H6" s="491"/>
      <c r="I6" s="298"/>
      <c r="J6" s="487" t="str">
        <f>VCIFM!K7</f>
        <v>RUSP</v>
      </c>
      <c r="K6" s="488"/>
      <c r="L6" s="32"/>
    </row>
    <row r="7" spans="1:12" s="360" customFormat="1" ht="39.75" customHeight="1" x14ac:dyDescent="0.25">
      <c r="A7" s="32"/>
      <c r="B7" s="472">
        <f>VCIFM!G8</f>
        <v>0</v>
      </c>
      <c r="C7" s="473"/>
      <c r="D7" s="473"/>
      <c r="E7" s="473"/>
      <c r="F7" s="286"/>
      <c r="G7" s="473">
        <f>VCIFM!B10</f>
        <v>0</v>
      </c>
      <c r="H7" s="473"/>
      <c r="I7" s="473"/>
      <c r="J7" s="473"/>
      <c r="K7" s="476"/>
      <c r="L7" s="32"/>
    </row>
    <row r="8" spans="1:12" s="360" customFormat="1" ht="12" customHeight="1" x14ac:dyDescent="0.2">
      <c r="A8" s="32"/>
      <c r="B8" s="474" t="str">
        <f>VCIFM!G9</f>
        <v>NOMBRE DE LA DEPENDENCIA U ÓRGANO ADMINISTRATIVO DESCONCENTRADO</v>
      </c>
      <c r="C8" s="475"/>
      <c r="D8" s="475"/>
      <c r="E8" s="475"/>
      <c r="F8" s="299"/>
      <c r="G8" s="477" t="str">
        <f>VCIFM!B11</f>
        <v>CLAVE Y NOMBRE DE LA UNIDAD ADMINISTRATIVA RESPONSABLE</v>
      </c>
      <c r="H8" s="477"/>
      <c r="I8" s="477"/>
      <c r="J8" s="477"/>
      <c r="K8" s="478"/>
      <c r="L8" s="32"/>
    </row>
    <row r="9" spans="1:12" s="360" customFormat="1" ht="24" customHeight="1" x14ac:dyDescent="0.25">
      <c r="A9" s="32"/>
      <c r="B9" s="479">
        <f>VCIFM!B12</f>
        <v>0</v>
      </c>
      <c r="C9" s="480"/>
      <c r="D9" s="480"/>
      <c r="E9" s="480"/>
      <c r="F9" s="480"/>
      <c r="G9" s="480"/>
      <c r="H9" s="480"/>
      <c r="I9" s="480"/>
      <c r="J9" s="480"/>
      <c r="K9" s="481"/>
      <c r="L9" s="32"/>
    </row>
    <row r="10" spans="1:12" s="360" customFormat="1" x14ac:dyDescent="0.2">
      <c r="A10" s="32"/>
      <c r="B10" s="482" t="str">
        <f>VCIFM!B13</f>
        <v>LUGAR y FECHA DE LA APLICACIÓN</v>
      </c>
      <c r="C10" s="483"/>
      <c r="D10" s="483"/>
      <c r="E10" s="483"/>
      <c r="F10" s="483"/>
      <c r="G10" s="483"/>
      <c r="H10" s="483"/>
      <c r="I10" s="483"/>
      <c r="J10" s="483"/>
      <c r="K10" s="484"/>
      <c r="L10" s="32"/>
    </row>
    <row r="11" spans="1:12" s="360" customFormat="1" ht="2.4500000000000002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s="360" customFormat="1" ht="27" customHeight="1" x14ac:dyDescent="0.2">
      <c r="A12" s="32"/>
      <c r="B12" s="504" t="s">
        <v>44</v>
      </c>
      <c r="C12" s="504"/>
      <c r="D12" s="504"/>
      <c r="E12" s="504"/>
      <c r="F12" s="504"/>
      <c r="G12" s="504"/>
      <c r="H12" s="504"/>
      <c r="I12" s="504"/>
      <c r="J12" s="503" t="s">
        <v>72</v>
      </c>
      <c r="K12" s="504"/>
      <c r="L12" s="32"/>
    </row>
    <row r="13" spans="1:12" s="360" customFormat="1" ht="33" customHeight="1" x14ac:dyDescent="0.2">
      <c r="A13" s="32"/>
      <c r="B13" s="499" t="s">
        <v>145</v>
      </c>
      <c r="C13" s="499"/>
      <c r="D13" s="499"/>
      <c r="E13" s="499"/>
      <c r="F13" s="499"/>
      <c r="G13" s="499"/>
      <c r="H13" s="499"/>
      <c r="I13" s="499"/>
      <c r="J13" s="497"/>
      <c r="K13" s="498"/>
      <c r="L13" s="32"/>
    </row>
    <row r="14" spans="1:12" s="360" customFormat="1" ht="33" customHeight="1" x14ac:dyDescent="0.2">
      <c r="A14" s="32"/>
      <c r="B14" s="499" t="s">
        <v>143</v>
      </c>
      <c r="C14" s="499"/>
      <c r="D14" s="499"/>
      <c r="E14" s="499"/>
      <c r="F14" s="499"/>
      <c r="G14" s="499"/>
      <c r="H14" s="499"/>
      <c r="I14" s="499"/>
      <c r="J14" s="497"/>
      <c r="K14" s="498"/>
      <c r="L14" s="32"/>
    </row>
    <row r="15" spans="1:12" s="360" customFormat="1" ht="33" customHeight="1" x14ac:dyDescent="0.2">
      <c r="A15" s="32"/>
      <c r="B15" s="499" t="s">
        <v>154</v>
      </c>
      <c r="C15" s="499"/>
      <c r="D15" s="499"/>
      <c r="E15" s="499"/>
      <c r="F15" s="499"/>
      <c r="G15" s="499"/>
      <c r="H15" s="499"/>
      <c r="I15" s="499"/>
      <c r="J15" s="497"/>
      <c r="K15" s="498"/>
      <c r="L15" s="32"/>
    </row>
    <row r="16" spans="1:12" s="360" customFormat="1" ht="33" customHeight="1" x14ac:dyDescent="0.2">
      <c r="A16" s="32"/>
      <c r="B16" s="499" t="s">
        <v>144</v>
      </c>
      <c r="C16" s="499"/>
      <c r="D16" s="499"/>
      <c r="E16" s="499"/>
      <c r="F16" s="499"/>
      <c r="G16" s="499"/>
      <c r="H16" s="499"/>
      <c r="I16" s="499"/>
      <c r="J16" s="497"/>
      <c r="K16" s="498"/>
      <c r="L16" s="32"/>
    </row>
    <row r="17" spans="1:12" s="360" customFormat="1" ht="3" customHeight="1" x14ac:dyDescent="0.2">
      <c r="A17" s="32"/>
      <c r="B17" s="32"/>
      <c r="C17" s="39"/>
      <c r="D17" s="39"/>
      <c r="E17" s="39"/>
      <c r="F17" s="39"/>
      <c r="G17" s="39"/>
      <c r="H17" s="39"/>
      <c r="I17" s="39"/>
      <c r="J17" s="39"/>
      <c r="K17" s="39"/>
      <c r="L17" s="32"/>
    </row>
    <row r="18" spans="1:12" s="360" customFormat="1" ht="27" customHeight="1" x14ac:dyDescent="0.2">
      <c r="A18" s="32"/>
      <c r="B18" s="500" t="s">
        <v>45</v>
      </c>
      <c r="C18" s="501"/>
      <c r="D18" s="501"/>
      <c r="E18" s="501"/>
      <c r="F18" s="501"/>
      <c r="G18" s="501"/>
      <c r="H18" s="501"/>
      <c r="I18" s="501"/>
      <c r="J18" s="501"/>
      <c r="K18" s="502"/>
      <c r="L18" s="32"/>
    </row>
    <row r="19" spans="1:12" s="360" customFormat="1" ht="3" customHeight="1" x14ac:dyDescent="0.2">
      <c r="A19" s="32"/>
      <c r="B19" s="32"/>
      <c r="C19" s="39"/>
      <c r="D19" s="39"/>
      <c r="E19" s="39"/>
      <c r="F19" s="39"/>
      <c r="G19" s="39"/>
      <c r="H19" s="39"/>
      <c r="I19" s="39"/>
      <c r="J19" s="39"/>
      <c r="K19" s="39"/>
      <c r="L19" s="32"/>
    </row>
    <row r="20" spans="1:12" s="360" customFormat="1" ht="33" customHeight="1" x14ac:dyDescent="0.2">
      <c r="A20" s="32"/>
      <c r="B20" s="505" t="s">
        <v>46</v>
      </c>
      <c r="C20" s="506"/>
      <c r="D20" s="506"/>
      <c r="E20" s="506"/>
      <c r="F20" s="506"/>
      <c r="G20" s="507"/>
      <c r="H20" s="500" t="s">
        <v>47</v>
      </c>
      <c r="I20" s="501"/>
      <c r="J20" s="502"/>
      <c r="K20" s="532" t="s">
        <v>48</v>
      </c>
      <c r="L20" s="32"/>
    </row>
    <row r="21" spans="1:12" s="360" customFormat="1" ht="30" x14ac:dyDescent="0.2">
      <c r="A21" s="32"/>
      <c r="B21" s="508"/>
      <c r="C21" s="509"/>
      <c r="D21" s="509"/>
      <c r="E21" s="509"/>
      <c r="F21" s="509"/>
      <c r="G21" s="510"/>
      <c r="H21" s="327" t="s">
        <v>106</v>
      </c>
      <c r="I21" s="327" t="s">
        <v>12</v>
      </c>
      <c r="J21" s="328" t="s">
        <v>107</v>
      </c>
      <c r="K21" s="533"/>
      <c r="L21" s="32"/>
    </row>
    <row r="22" spans="1:12" s="360" customFormat="1" ht="79.5" customHeight="1" x14ac:dyDescent="0.2">
      <c r="A22" s="32"/>
      <c r="B22" s="508"/>
      <c r="C22" s="509"/>
      <c r="D22" s="509"/>
      <c r="E22" s="509"/>
      <c r="F22" s="509"/>
      <c r="G22" s="510"/>
      <c r="H22" s="329" t="s">
        <v>167</v>
      </c>
      <c r="I22" s="329" t="s">
        <v>166</v>
      </c>
      <c r="J22" s="329" t="s">
        <v>168</v>
      </c>
      <c r="K22" s="533"/>
      <c r="L22" s="32"/>
    </row>
    <row r="23" spans="1:12" s="360" customFormat="1" ht="57" customHeight="1" x14ac:dyDescent="0.2">
      <c r="A23" s="32"/>
      <c r="B23" s="327">
        <v>1</v>
      </c>
      <c r="C23" s="494"/>
      <c r="D23" s="495"/>
      <c r="E23" s="495"/>
      <c r="F23" s="495"/>
      <c r="G23" s="496"/>
      <c r="H23" s="3"/>
      <c r="I23" s="3"/>
      <c r="J23" s="3"/>
      <c r="K23" s="324" t="str">
        <f>'tablas de calculo'!AP1</f>
        <v xml:space="preserve">   </v>
      </c>
      <c r="L23" s="32"/>
    </row>
    <row r="24" spans="1:12" s="360" customFormat="1" ht="57" customHeight="1" x14ac:dyDescent="0.2">
      <c r="A24" s="32"/>
      <c r="B24" s="327">
        <v>2</v>
      </c>
      <c r="C24" s="494"/>
      <c r="D24" s="495"/>
      <c r="E24" s="495"/>
      <c r="F24" s="495"/>
      <c r="G24" s="496"/>
      <c r="H24" s="3"/>
      <c r="I24" s="3"/>
      <c r="J24" s="3"/>
      <c r="K24" s="324" t="str">
        <f>'tablas de calculo'!AP2</f>
        <v xml:space="preserve">   </v>
      </c>
      <c r="L24" s="32"/>
    </row>
    <row r="25" spans="1:12" s="360" customFormat="1" ht="57" customHeight="1" x14ac:dyDescent="0.2">
      <c r="A25" s="32"/>
      <c r="B25" s="327">
        <v>3</v>
      </c>
      <c r="C25" s="494"/>
      <c r="D25" s="495"/>
      <c r="E25" s="495"/>
      <c r="F25" s="495"/>
      <c r="G25" s="496"/>
      <c r="H25" s="3"/>
      <c r="I25" s="3"/>
      <c r="J25" s="3"/>
      <c r="K25" s="324" t="str">
        <f>'tablas de calculo'!AP3</f>
        <v xml:space="preserve">   </v>
      </c>
      <c r="L25" s="32"/>
    </row>
    <row r="26" spans="1:12" s="360" customFormat="1" ht="51.75" customHeight="1" x14ac:dyDescent="0.2">
      <c r="A26" s="32"/>
      <c r="B26" s="325"/>
      <c r="C26" s="326"/>
      <c r="D26" s="521" t="s">
        <v>49</v>
      </c>
      <c r="E26" s="521"/>
      <c r="F26" s="521"/>
      <c r="G26" s="521"/>
      <c r="H26" s="521"/>
      <c r="I26" s="521"/>
      <c r="J26" s="522"/>
      <c r="K26" s="324" t="str">
        <f>'tablas de calculo'!AQ4</f>
        <v>Verifica el 3° requisito</v>
      </c>
      <c r="L26" s="32"/>
    </row>
    <row r="27" spans="1:12" s="360" customFormat="1" ht="3" customHeight="1" x14ac:dyDescent="0.2">
      <c r="A27" s="32"/>
      <c r="B27" s="32"/>
      <c r="C27" s="32"/>
      <c r="D27" s="224"/>
      <c r="E27" s="224"/>
      <c r="F27" s="224"/>
      <c r="G27" s="224"/>
      <c r="H27" s="224"/>
      <c r="I27" s="224"/>
      <c r="J27" s="224"/>
      <c r="K27" s="224"/>
      <c r="L27" s="32"/>
    </row>
    <row r="28" spans="1:12" s="360" customFormat="1" ht="30" customHeight="1" x14ac:dyDescent="0.2">
      <c r="A28" s="32"/>
      <c r="B28" s="321" t="s">
        <v>169</v>
      </c>
      <c r="C28" s="322"/>
      <c r="D28" s="322"/>
      <c r="E28" s="322"/>
      <c r="F28" s="323"/>
      <c r="G28" s="321" t="s">
        <v>189</v>
      </c>
      <c r="H28" s="322"/>
      <c r="I28" s="322"/>
      <c r="J28" s="322"/>
      <c r="K28" s="323"/>
      <c r="L28" s="32"/>
    </row>
    <row r="29" spans="1:12" s="360" customFormat="1" ht="49.5" customHeight="1" x14ac:dyDescent="0.2">
      <c r="A29" s="32"/>
      <c r="B29" s="515">
        <f>VCIFM!F48</f>
        <v>0</v>
      </c>
      <c r="C29" s="516"/>
      <c r="D29" s="516"/>
      <c r="E29" s="516"/>
      <c r="F29" s="517"/>
      <c r="G29" s="534"/>
      <c r="H29" s="535"/>
      <c r="I29" s="535"/>
      <c r="J29" s="535"/>
      <c r="K29" s="536"/>
      <c r="L29" s="32"/>
    </row>
    <row r="30" spans="1:12" s="360" customFormat="1" ht="10.5" customHeight="1" x14ac:dyDescent="0.2">
      <c r="A30" s="32"/>
      <c r="B30" s="518" t="s">
        <v>113</v>
      </c>
      <c r="C30" s="519"/>
      <c r="D30" s="519"/>
      <c r="E30" s="519"/>
      <c r="F30" s="520"/>
      <c r="G30" s="526" t="s">
        <v>113</v>
      </c>
      <c r="H30" s="527"/>
      <c r="I30" s="527"/>
      <c r="J30" s="527"/>
      <c r="K30" s="528"/>
      <c r="L30" s="32"/>
    </row>
    <row r="31" spans="1:12" s="360" customFormat="1" ht="51.95" customHeight="1" x14ac:dyDescent="0.2">
      <c r="A31" s="32"/>
      <c r="B31" s="515">
        <f>VCIFM!F44</f>
        <v>0</v>
      </c>
      <c r="C31" s="516"/>
      <c r="D31" s="516"/>
      <c r="E31" s="516"/>
      <c r="F31" s="517"/>
      <c r="G31" s="529"/>
      <c r="H31" s="530"/>
      <c r="I31" s="530"/>
      <c r="J31" s="530"/>
      <c r="K31" s="531"/>
      <c r="L31" s="32"/>
    </row>
    <row r="32" spans="1:12" s="360" customFormat="1" ht="10.5" customHeight="1" x14ac:dyDescent="0.2">
      <c r="A32" s="32"/>
      <c r="B32" s="518" t="s">
        <v>114</v>
      </c>
      <c r="C32" s="519"/>
      <c r="D32" s="519"/>
      <c r="E32" s="519"/>
      <c r="F32" s="520"/>
      <c r="G32" s="526" t="s">
        <v>114</v>
      </c>
      <c r="H32" s="527"/>
      <c r="I32" s="527"/>
      <c r="J32" s="527"/>
      <c r="K32" s="528"/>
      <c r="L32" s="32"/>
    </row>
    <row r="33" spans="1:12" s="360" customFormat="1" ht="57" customHeight="1" x14ac:dyDescent="0.2">
      <c r="A33" s="32"/>
      <c r="B33" s="467"/>
      <c r="C33" s="468"/>
      <c r="D33" s="468"/>
      <c r="E33" s="468"/>
      <c r="F33" s="469"/>
      <c r="G33" s="23"/>
      <c r="H33" s="470"/>
      <c r="I33" s="470"/>
      <c r="J33" s="470"/>
      <c r="K33" s="471"/>
      <c r="L33" s="32"/>
    </row>
    <row r="34" spans="1:12" s="360" customFormat="1" ht="12.75" customHeight="1" x14ac:dyDescent="0.2">
      <c r="A34" s="32"/>
      <c r="B34" s="523" t="s">
        <v>115</v>
      </c>
      <c r="C34" s="524"/>
      <c r="D34" s="524"/>
      <c r="E34" s="524"/>
      <c r="F34" s="525"/>
      <c r="G34" s="523" t="s">
        <v>115</v>
      </c>
      <c r="H34" s="524"/>
      <c r="I34" s="524"/>
      <c r="J34" s="524"/>
      <c r="K34" s="525"/>
      <c r="L34" s="32"/>
    </row>
    <row r="35" spans="1:12" s="360" customFormat="1" ht="3" customHeight="1" x14ac:dyDescent="0.2">
      <c r="A35" s="32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32"/>
    </row>
    <row r="36" spans="1:12" s="360" customFormat="1" ht="34.5" customHeight="1" x14ac:dyDescent="0.2">
      <c r="A36" s="32"/>
      <c r="B36" s="275" t="s">
        <v>50</v>
      </c>
      <c r="C36" s="318"/>
      <c r="D36" s="318"/>
      <c r="E36" s="318"/>
      <c r="F36" s="318"/>
      <c r="G36" s="319"/>
      <c r="H36" s="319"/>
      <c r="I36" s="319"/>
      <c r="J36" s="319"/>
      <c r="K36" s="320"/>
      <c r="L36" s="32"/>
    </row>
    <row r="37" spans="1:12" s="360" customFormat="1" ht="24" customHeight="1" x14ac:dyDescent="0.2">
      <c r="A37" s="32"/>
      <c r="B37" s="512"/>
      <c r="C37" s="513"/>
      <c r="D37" s="513"/>
      <c r="E37" s="513"/>
      <c r="F37" s="513"/>
      <c r="G37" s="513"/>
      <c r="H37" s="513"/>
      <c r="I37" s="513"/>
      <c r="J37" s="513"/>
      <c r="K37" s="514"/>
      <c r="L37" s="32"/>
    </row>
    <row r="38" spans="1:12" s="360" customFormat="1" ht="24" customHeight="1" x14ac:dyDescent="0.2">
      <c r="A38" s="32"/>
      <c r="B38" s="512"/>
      <c r="C38" s="513"/>
      <c r="D38" s="513"/>
      <c r="E38" s="513"/>
      <c r="F38" s="513"/>
      <c r="G38" s="513"/>
      <c r="H38" s="513"/>
      <c r="I38" s="513"/>
      <c r="J38" s="513"/>
      <c r="K38" s="514"/>
      <c r="L38" s="32"/>
    </row>
    <row r="39" spans="1:12" s="360" customFormat="1" ht="24" customHeight="1" x14ac:dyDescent="0.2">
      <c r="A39" s="32"/>
      <c r="B39" s="512"/>
      <c r="C39" s="513"/>
      <c r="D39" s="513"/>
      <c r="E39" s="513"/>
      <c r="F39" s="513"/>
      <c r="G39" s="513"/>
      <c r="H39" s="513"/>
      <c r="I39" s="513"/>
      <c r="J39" s="513"/>
      <c r="K39" s="514"/>
      <c r="L39" s="32"/>
    </row>
    <row r="40" spans="1:12" s="360" customFormat="1" ht="24" customHeight="1" x14ac:dyDescent="0.2">
      <c r="A40" s="32"/>
      <c r="B40" s="512"/>
      <c r="C40" s="513"/>
      <c r="D40" s="513"/>
      <c r="E40" s="513"/>
      <c r="F40" s="513"/>
      <c r="G40" s="513"/>
      <c r="H40" s="513"/>
      <c r="I40" s="513"/>
      <c r="J40" s="513"/>
      <c r="K40" s="514"/>
      <c r="L40" s="32"/>
    </row>
    <row r="41" spans="1:12" s="360" customFormat="1" ht="24" customHeight="1" x14ac:dyDescent="0.2">
      <c r="A41" s="32"/>
      <c r="B41" s="512"/>
      <c r="C41" s="513"/>
      <c r="D41" s="513"/>
      <c r="E41" s="513"/>
      <c r="F41" s="513"/>
      <c r="G41" s="513"/>
      <c r="H41" s="513"/>
      <c r="I41" s="513"/>
      <c r="J41" s="513"/>
      <c r="K41" s="514"/>
      <c r="L41" s="32"/>
    </row>
    <row r="42" spans="1:12" s="360" customFormat="1" ht="24" customHeight="1" x14ac:dyDescent="0.2">
      <c r="A42" s="32"/>
      <c r="B42" s="512"/>
      <c r="C42" s="513"/>
      <c r="D42" s="513"/>
      <c r="E42" s="513"/>
      <c r="F42" s="513"/>
      <c r="G42" s="513"/>
      <c r="H42" s="513"/>
      <c r="I42" s="513"/>
      <c r="J42" s="513"/>
      <c r="K42" s="514"/>
      <c r="L42" s="32"/>
    </row>
    <row r="43" spans="1:12" s="360" customFormat="1" ht="24" customHeight="1" x14ac:dyDescent="0.2">
      <c r="A43" s="32"/>
      <c r="B43" s="512"/>
      <c r="C43" s="513"/>
      <c r="D43" s="513"/>
      <c r="E43" s="513"/>
      <c r="F43" s="513"/>
      <c r="G43" s="513"/>
      <c r="H43" s="513"/>
      <c r="I43" s="513"/>
      <c r="J43" s="513"/>
      <c r="K43" s="514"/>
      <c r="L43" s="32"/>
    </row>
    <row r="44" spans="1:12" s="360" customFormat="1" ht="12.75" customHeight="1" x14ac:dyDescent="0.2">
      <c r="A44" s="3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32"/>
    </row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5">
    <mergeCell ref="B6:E6"/>
    <mergeCell ref="G5:H5"/>
    <mergeCell ref="G6:H6"/>
    <mergeCell ref="B34:F34"/>
    <mergeCell ref="G34:K34"/>
    <mergeCell ref="B31:F31"/>
    <mergeCell ref="G30:K30"/>
    <mergeCell ref="G31:K31"/>
    <mergeCell ref="B32:F32"/>
    <mergeCell ref="G32:K32"/>
    <mergeCell ref="B43:K43"/>
    <mergeCell ref="B42:K42"/>
    <mergeCell ref="B39:K39"/>
    <mergeCell ref="B37:K37"/>
    <mergeCell ref="B41:K41"/>
    <mergeCell ref="B40:K40"/>
    <mergeCell ref="B38:K38"/>
    <mergeCell ref="J5:K5"/>
    <mergeCell ref="J6:K6"/>
    <mergeCell ref="C23:G23"/>
    <mergeCell ref="J15:K15"/>
    <mergeCell ref="B16:I16"/>
    <mergeCell ref="J16:K16"/>
    <mergeCell ref="B18:K18"/>
    <mergeCell ref="J12:K12"/>
    <mergeCell ref="B20:G22"/>
    <mergeCell ref="B12:I12"/>
    <mergeCell ref="K20:K22"/>
    <mergeCell ref="B13:I13"/>
    <mergeCell ref="J13:K13"/>
    <mergeCell ref="B15:I15"/>
    <mergeCell ref="H20:J20"/>
    <mergeCell ref="J3:K3"/>
    <mergeCell ref="J4:K4"/>
    <mergeCell ref="G3:H3"/>
    <mergeCell ref="G4:H4"/>
    <mergeCell ref="B3:E3"/>
    <mergeCell ref="B4:E4"/>
    <mergeCell ref="B5:E5"/>
    <mergeCell ref="B33:F33"/>
    <mergeCell ref="H33:K33"/>
    <mergeCell ref="B7:E7"/>
    <mergeCell ref="B8:E8"/>
    <mergeCell ref="G7:K7"/>
    <mergeCell ref="G8:K8"/>
    <mergeCell ref="B9:K9"/>
    <mergeCell ref="B10:K10"/>
    <mergeCell ref="B29:F29"/>
    <mergeCell ref="B30:F30"/>
    <mergeCell ref="D26:J26"/>
    <mergeCell ref="C25:G25"/>
    <mergeCell ref="G29:K29"/>
    <mergeCell ref="C24:G24"/>
    <mergeCell ref="B14:I14"/>
    <mergeCell ref="J14:K14"/>
  </mergeCells>
  <phoneticPr fontId="15" type="noConversion"/>
  <dataValidations count="4">
    <dataValidation operator="equal" allowBlank="1" showInputMessage="1" showErrorMessage="1" prompt="INGRESAR EL NUMERO DE RUSP, SIN CEROS AL INICIO_x000a_" sqref="J5:K5"/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3:J23">
      <formula1>COUNTIF($H$23:$J$23,H23)=1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98"/>
  <sheetViews>
    <sheetView showGridLines="0" zoomScale="80" zoomScaleNormal="80" zoomScaleSheetLayoutView="50" workbookViewId="0"/>
  </sheetViews>
  <sheetFormatPr baseColWidth="10" defaultColWidth="0" defaultRowHeight="12.75" zeroHeight="1" x14ac:dyDescent="0.2"/>
  <cols>
    <col min="1" max="1" width="1.7109375" style="191" customWidth="1"/>
    <col min="2" max="2" width="22.140625" style="191" customWidth="1"/>
    <col min="3" max="3" width="20.7109375" style="191" customWidth="1"/>
    <col min="4" max="4" width="16.28515625" style="191" customWidth="1"/>
    <col min="5" max="5" width="17" style="191" customWidth="1"/>
    <col min="6" max="6" width="18.85546875" style="191" customWidth="1"/>
    <col min="7" max="7" width="18" style="191" customWidth="1"/>
    <col min="8" max="8" width="14.85546875" style="191" customWidth="1"/>
    <col min="9" max="9" width="16.140625" style="191" customWidth="1"/>
    <col min="10" max="10" width="14.7109375" style="191" customWidth="1"/>
    <col min="11" max="11" width="11.7109375" style="191" customWidth="1"/>
    <col min="12" max="12" width="1.7109375" style="191" customWidth="1"/>
    <col min="13" max="16384" width="5.5703125" style="191" hidden="1"/>
  </cols>
  <sheetData>
    <row r="1" spans="1:12" ht="36.75" customHeight="1" x14ac:dyDescent="0.2">
      <c r="A1" s="32"/>
      <c r="B1" s="554" t="s">
        <v>185</v>
      </c>
      <c r="C1" s="555"/>
      <c r="D1" s="555"/>
      <c r="E1" s="555"/>
      <c r="F1" s="555"/>
      <c r="G1" s="555"/>
      <c r="H1" s="555"/>
      <c r="I1" s="555"/>
      <c r="J1" s="555"/>
      <c r="K1" s="556"/>
      <c r="L1" s="32"/>
    </row>
    <row r="2" spans="1:12" s="198" customFormat="1" ht="2.4500000000000002" customHeight="1" x14ac:dyDescent="0.25">
      <c r="A2" s="32"/>
      <c r="B2" s="316"/>
      <c r="C2" s="316"/>
      <c r="D2" s="316"/>
      <c r="E2" s="316"/>
      <c r="F2" s="316"/>
      <c r="G2" s="316"/>
      <c r="H2" s="316"/>
      <c r="I2" s="316"/>
      <c r="J2" s="316"/>
      <c r="K2" s="317"/>
      <c r="L2" s="32"/>
    </row>
    <row r="3" spans="1:12" ht="27" customHeight="1" x14ac:dyDescent="0.2">
      <c r="A3" s="32"/>
      <c r="B3" s="558">
        <f>ACT.EXT.!B3</f>
        <v>0</v>
      </c>
      <c r="C3" s="559"/>
      <c r="D3" s="559"/>
      <c r="E3" s="559"/>
      <c r="F3" s="282"/>
      <c r="G3" s="560">
        <f>ACT.EXT.!G3</f>
        <v>0</v>
      </c>
      <c r="H3" s="560"/>
      <c r="I3" s="297"/>
      <c r="J3" s="559">
        <f>ACT.EXT.!J3</f>
        <v>0</v>
      </c>
      <c r="K3" s="561"/>
      <c r="L3" s="32"/>
    </row>
    <row r="4" spans="1:12" ht="9.75" customHeight="1" x14ac:dyDescent="0.2">
      <c r="A4" s="32"/>
      <c r="B4" s="562" t="str">
        <f>ACT.EXT.!B4</f>
        <v>NOMBRE DEL EVALUADO</v>
      </c>
      <c r="C4" s="477"/>
      <c r="D4" s="477"/>
      <c r="E4" s="477"/>
      <c r="F4" s="284"/>
      <c r="G4" s="475" t="str">
        <f>ACT.EXT.!G4</f>
        <v xml:space="preserve">RFC </v>
      </c>
      <c r="H4" s="475"/>
      <c r="I4" s="298"/>
      <c r="J4" s="475" t="str">
        <f>ACT.EXT.!J4</f>
        <v xml:space="preserve">CURP  </v>
      </c>
      <c r="K4" s="557"/>
      <c r="L4" s="32"/>
    </row>
    <row r="5" spans="1:12" ht="26.25" customHeight="1" x14ac:dyDescent="0.2">
      <c r="A5" s="32"/>
      <c r="B5" s="515">
        <f>ACT.EXT.!B5</f>
        <v>0</v>
      </c>
      <c r="C5" s="516"/>
      <c r="D5" s="516"/>
      <c r="E5" s="516"/>
      <c r="F5" s="516"/>
      <c r="G5" s="516"/>
      <c r="H5" s="516"/>
      <c r="I5" s="298"/>
      <c r="J5" s="544">
        <f>ACT.EXT.!J5</f>
        <v>54</v>
      </c>
      <c r="K5" s="545"/>
      <c r="L5" s="32"/>
    </row>
    <row r="6" spans="1:12" ht="12" customHeight="1" x14ac:dyDescent="0.2">
      <c r="A6" s="32"/>
      <c r="B6" s="562" t="str">
        <f>ACT.EXT.!B6</f>
        <v>DENOMINACIÓN DEL PUESTO</v>
      </c>
      <c r="C6" s="477"/>
      <c r="D6" s="477"/>
      <c r="E6" s="477"/>
      <c r="F6" s="477"/>
      <c r="G6" s="477"/>
      <c r="H6" s="477"/>
      <c r="I6" s="298"/>
      <c r="J6" s="475" t="str">
        <f>ACT.EXT.!J6</f>
        <v>RUSP</v>
      </c>
      <c r="K6" s="557"/>
      <c r="L6" s="32"/>
    </row>
    <row r="7" spans="1:12" ht="27.75" customHeight="1" x14ac:dyDescent="0.25">
      <c r="A7" s="32"/>
      <c r="B7" s="515">
        <f>ACT.EXT.!B7</f>
        <v>0</v>
      </c>
      <c r="C7" s="516"/>
      <c r="D7" s="516"/>
      <c r="E7" s="516"/>
      <c r="F7" s="286"/>
      <c r="G7" s="516">
        <f>ACT.EXT.!G7</f>
        <v>0</v>
      </c>
      <c r="H7" s="516"/>
      <c r="I7" s="516"/>
      <c r="J7" s="516"/>
      <c r="K7" s="517"/>
      <c r="L7" s="32"/>
    </row>
    <row r="8" spans="1:12" ht="11.25" customHeight="1" x14ac:dyDescent="0.2">
      <c r="A8" s="32"/>
      <c r="B8" s="474" t="str">
        <f>ACT.EXT.!B8</f>
        <v>NOMBRE DE LA DEPENDENCIA U ÓRGANO ADMINISTRATIVO DESCONCENTRADO</v>
      </c>
      <c r="C8" s="475"/>
      <c r="D8" s="475"/>
      <c r="E8" s="475"/>
      <c r="F8" s="299"/>
      <c r="G8" s="477" t="str">
        <f>ACT.EXT.!G8</f>
        <v>CLAVE Y NOMBRE DE LA UNIDAD ADMINISTRATIVA RESPONSABLE</v>
      </c>
      <c r="H8" s="477"/>
      <c r="I8" s="477"/>
      <c r="J8" s="477"/>
      <c r="K8" s="478"/>
      <c r="L8" s="32"/>
    </row>
    <row r="9" spans="1:12" ht="15" customHeight="1" x14ac:dyDescent="0.2">
      <c r="A9" s="32"/>
      <c r="B9" s="551">
        <f>ACT.EXT.!B9</f>
        <v>0</v>
      </c>
      <c r="C9" s="552"/>
      <c r="D9" s="552"/>
      <c r="E9" s="552"/>
      <c r="F9" s="552"/>
      <c r="G9" s="552"/>
      <c r="H9" s="552"/>
      <c r="I9" s="552"/>
      <c r="J9" s="552"/>
      <c r="K9" s="553"/>
      <c r="L9" s="32"/>
    </row>
    <row r="10" spans="1:12" ht="9" customHeight="1" x14ac:dyDescent="0.2">
      <c r="A10" s="32"/>
      <c r="B10" s="482" t="str">
        <f>ACT.EXT.!B10</f>
        <v>LUGAR y FECHA DE LA APLICACIÓN</v>
      </c>
      <c r="C10" s="483"/>
      <c r="D10" s="483"/>
      <c r="E10" s="483"/>
      <c r="F10" s="483"/>
      <c r="G10" s="483"/>
      <c r="H10" s="483"/>
      <c r="I10" s="483"/>
      <c r="J10" s="483"/>
      <c r="K10" s="484"/>
      <c r="L10" s="32"/>
    </row>
    <row r="11" spans="1:12" s="198" customFormat="1" ht="2.4500000000000002" customHeight="1" x14ac:dyDescent="0.2">
      <c r="A11" s="32"/>
      <c r="B11" s="32"/>
      <c r="C11" s="32"/>
      <c r="D11" s="32"/>
      <c r="E11" s="44"/>
      <c r="F11" s="44"/>
      <c r="G11" s="31"/>
      <c r="H11" s="31"/>
      <c r="I11" s="31"/>
      <c r="J11" s="32"/>
      <c r="K11" s="32"/>
      <c r="L11" s="32"/>
    </row>
    <row r="12" spans="1:12" ht="31.5" customHeight="1" x14ac:dyDescent="0.2">
      <c r="A12" s="32"/>
      <c r="B12" s="538" t="str">
        <f>'vcai-AUTO'!B12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2" s="539"/>
      <c r="D12" s="539"/>
      <c r="E12" s="539"/>
      <c r="F12" s="539"/>
      <c r="G12" s="539"/>
      <c r="H12" s="539"/>
      <c r="I12" s="539"/>
      <c r="J12" s="539"/>
      <c r="K12" s="540"/>
      <c r="L12" s="32"/>
    </row>
    <row r="13" spans="1:12" ht="34.5" customHeight="1" x14ac:dyDescent="0.2">
      <c r="A13" s="32"/>
      <c r="B13" s="541" t="s">
        <v>21</v>
      </c>
      <c r="C13" s="542"/>
      <c r="D13" s="542"/>
      <c r="E13" s="542"/>
      <c r="F13" s="543"/>
      <c r="G13" s="289" t="s">
        <v>172</v>
      </c>
      <c r="H13" s="289" t="s">
        <v>91</v>
      </c>
      <c r="I13" s="289" t="s">
        <v>171</v>
      </c>
      <c r="J13" s="289" t="s">
        <v>36</v>
      </c>
      <c r="K13" s="289" t="s">
        <v>174</v>
      </c>
      <c r="L13" s="32"/>
    </row>
    <row r="14" spans="1:12" ht="18" customHeight="1" x14ac:dyDescent="0.2">
      <c r="A14" s="32"/>
      <c r="B14" s="537" t="s">
        <v>190</v>
      </c>
      <c r="C14" s="537"/>
      <c r="D14" s="537"/>
      <c r="E14" s="537"/>
      <c r="F14" s="537"/>
      <c r="G14" s="14"/>
      <c r="H14" s="14"/>
      <c r="I14" s="14"/>
      <c r="J14" s="14"/>
      <c r="K14" s="14"/>
      <c r="L14" s="32"/>
    </row>
    <row r="15" spans="1:12" ht="28.5" customHeight="1" x14ac:dyDescent="0.2">
      <c r="A15" s="32"/>
      <c r="B15" s="537" t="s">
        <v>191</v>
      </c>
      <c r="C15" s="537"/>
      <c r="D15" s="537"/>
      <c r="E15" s="537"/>
      <c r="F15" s="537"/>
      <c r="G15" s="14"/>
      <c r="H15" s="14"/>
      <c r="I15" s="14"/>
      <c r="J15" s="14"/>
      <c r="K15" s="14"/>
      <c r="L15" s="32"/>
    </row>
    <row r="16" spans="1:12" ht="18" customHeight="1" x14ac:dyDescent="0.2">
      <c r="A16" s="32"/>
      <c r="B16" s="548" t="s">
        <v>192</v>
      </c>
      <c r="C16" s="549"/>
      <c r="D16" s="549"/>
      <c r="E16" s="549"/>
      <c r="F16" s="550"/>
      <c r="G16" s="14"/>
      <c r="H16" s="14"/>
      <c r="I16" s="14"/>
      <c r="J16" s="14"/>
      <c r="K16" s="14"/>
      <c r="L16" s="32"/>
    </row>
    <row r="17" spans="1:12" ht="40.5" customHeight="1" x14ac:dyDescent="0.2">
      <c r="A17" s="32"/>
      <c r="B17" s="538" t="str">
        <f>'vcai-AUTO'!B17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7" s="576"/>
      <c r="D17" s="576"/>
      <c r="E17" s="576"/>
      <c r="F17" s="576"/>
      <c r="G17" s="576"/>
      <c r="H17" s="576"/>
      <c r="I17" s="576"/>
      <c r="J17" s="576"/>
      <c r="K17" s="577"/>
      <c r="L17" s="32"/>
    </row>
    <row r="18" spans="1:12" ht="31.5" customHeight="1" x14ac:dyDescent="0.2">
      <c r="A18" s="32"/>
      <c r="B18" s="541" t="s">
        <v>21</v>
      </c>
      <c r="C18" s="542"/>
      <c r="D18" s="546"/>
      <c r="E18" s="546"/>
      <c r="F18" s="547"/>
      <c r="G18" s="289" t="s">
        <v>172</v>
      </c>
      <c r="H18" s="289" t="s">
        <v>91</v>
      </c>
      <c r="I18" s="289" t="s">
        <v>171</v>
      </c>
      <c r="J18" s="289" t="s">
        <v>36</v>
      </c>
      <c r="K18" s="289" t="s">
        <v>174</v>
      </c>
      <c r="L18" s="32"/>
    </row>
    <row r="19" spans="1:12" ht="24" customHeight="1" x14ac:dyDescent="0.2">
      <c r="A19" s="32"/>
      <c r="B19" s="537" t="s">
        <v>193</v>
      </c>
      <c r="C19" s="537"/>
      <c r="D19" s="537"/>
      <c r="E19" s="537"/>
      <c r="F19" s="537"/>
      <c r="G19" s="14"/>
      <c r="H19" s="14"/>
      <c r="I19" s="14"/>
      <c r="J19" s="14"/>
      <c r="K19" s="14"/>
      <c r="L19" s="32"/>
    </row>
    <row r="20" spans="1:12" ht="30.75" customHeight="1" x14ac:dyDescent="0.2">
      <c r="A20" s="32"/>
      <c r="B20" s="537" t="s">
        <v>194</v>
      </c>
      <c r="C20" s="537"/>
      <c r="D20" s="537"/>
      <c r="E20" s="537"/>
      <c r="F20" s="537"/>
      <c r="G20" s="14"/>
      <c r="H20" s="14"/>
      <c r="I20" s="14"/>
      <c r="J20" s="14"/>
      <c r="K20" s="14"/>
      <c r="L20" s="32"/>
    </row>
    <row r="21" spans="1:12" ht="18.75" customHeight="1" x14ac:dyDescent="0.2">
      <c r="A21" s="32"/>
      <c r="B21" s="537" t="s">
        <v>195</v>
      </c>
      <c r="C21" s="537"/>
      <c r="D21" s="537"/>
      <c r="E21" s="537"/>
      <c r="F21" s="537"/>
      <c r="G21" s="14"/>
      <c r="H21" s="14"/>
      <c r="I21" s="14"/>
      <c r="J21" s="14"/>
      <c r="K21" s="14"/>
      <c r="L21" s="32"/>
    </row>
    <row r="22" spans="1:12" ht="39" customHeight="1" x14ac:dyDescent="0.2">
      <c r="A22" s="32"/>
      <c r="B22" s="538" t="str">
        <f>'vcai-AUTO'!B22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39"/>
      <c r="D22" s="539"/>
      <c r="E22" s="539"/>
      <c r="F22" s="539"/>
      <c r="G22" s="539"/>
      <c r="H22" s="539"/>
      <c r="I22" s="539"/>
      <c r="J22" s="539"/>
      <c r="K22" s="540"/>
      <c r="L22" s="32"/>
    </row>
    <row r="23" spans="1:12" ht="31.5" customHeight="1" x14ac:dyDescent="0.2">
      <c r="A23" s="32"/>
      <c r="B23" s="541" t="s">
        <v>21</v>
      </c>
      <c r="C23" s="542"/>
      <c r="D23" s="546"/>
      <c r="E23" s="546"/>
      <c r="F23" s="547"/>
      <c r="G23" s="289" t="s">
        <v>172</v>
      </c>
      <c r="H23" s="289" t="s">
        <v>91</v>
      </c>
      <c r="I23" s="289" t="s">
        <v>171</v>
      </c>
      <c r="J23" s="289" t="s">
        <v>36</v>
      </c>
      <c r="K23" s="289" t="s">
        <v>174</v>
      </c>
      <c r="L23" s="32"/>
    </row>
    <row r="24" spans="1:12" ht="28.5" customHeight="1" x14ac:dyDescent="0.2">
      <c r="A24" s="32"/>
      <c r="B24" s="537" t="s">
        <v>196</v>
      </c>
      <c r="C24" s="537"/>
      <c r="D24" s="537"/>
      <c r="E24" s="537"/>
      <c r="F24" s="537"/>
      <c r="G24" s="14"/>
      <c r="H24" s="14"/>
      <c r="I24" s="14"/>
      <c r="J24" s="14"/>
      <c r="K24" s="14"/>
      <c r="L24" s="32"/>
    </row>
    <row r="25" spans="1:12" ht="20.25" customHeight="1" x14ac:dyDescent="0.2">
      <c r="A25" s="32"/>
      <c r="B25" s="548" t="s">
        <v>197</v>
      </c>
      <c r="C25" s="549"/>
      <c r="D25" s="549"/>
      <c r="E25" s="549"/>
      <c r="F25" s="550"/>
      <c r="G25" s="14"/>
      <c r="H25" s="14"/>
      <c r="I25" s="14"/>
      <c r="J25" s="14"/>
      <c r="K25" s="14"/>
      <c r="L25" s="32"/>
    </row>
    <row r="26" spans="1:12" ht="20.25" customHeight="1" x14ac:dyDescent="0.2">
      <c r="A26" s="32"/>
      <c r="B26" s="537" t="s">
        <v>198</v>
      </c>
      <c r="C26" s="537"/>
      <c r="D26" s="537"/>
      <c r="E26" s="537"/>
      <c r="F26" s="537"/>
      <c r="G26" s="14"/>
      <c r="H26" s="14"/>
      <c r="I26" s="14"/>
      <c r="J26" s="14"/>
      <c r="K26" s="14"/>
      <c r="L26" s="32"/>
    </row>
    <row r="27" spans="1:12" ht="38.25" customHeight="1" x14ac:dyDescent="0.2">
      <c r="A27" s="32"/>
      <c r="B27" s="538" t="str">
        <f>'vcai-AUTO'!B27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39"/>
      <c r="D27" s="539"/>
      <c r="E27" s="539"/>
      <c r="F27" s="539"/>
      <c r="G27" s="539"/>
      <c r="H27" s="539"/>
      <c r="I27" s="539"/>
      <c r="J27" s="539"/>
      <c r="K27" s="540"/>
      <c r="L27" s="32"/>
    </row>
    <row r="28" spans="1:12" ht="31.5" customHeight="1" x14ac:dyDescent="0.2">
      <c r="A28" s="32"/>
      <c r="B28" s="541" t="s">
        <v>21</v>
      </c>
      <c r="C28" s="542"/>
      <c r="D28" s="546"/>
      <c r="E28" s="546"/>
      <c r="F28" s="547"/>
      <c r="G28" s="289" t="s">
        <v>172</v>
      </c>
      <c r="H28" s="289" t="s">
        <v>91</v>
      </c>
      <c r="I28" s="289" t="s">
        <v>171</v>
      </c>
      <c r="J28" s="289" t="s">
        <v>36</v>
      </c>
      <c r="K28" s="289" t="s">
        <v>174</v>
      </c>
      <c r="L28" s="32"/>
    </row>
    <row r="29" spans="1:12" ht="21" customHeight="1" x14ac:dyDescent="0.2">
      <c r="A29" s="32"/>
      <c r="B29" s="537" t="s">
        <v>199</v>
      </c>
      <c r="C29" s="537"/>
      <c r="D29" s="537"/>
      <c r="E29" s="537"/>
      <c r="F29" s="537"/>
      <c r="G29" s="14"/>
      <c r="H29" s="14"/>
      <c r="I29" s="14"/>
      <c r="J29" s="14"/>
      <c r="K29" s="14"/>
      <c r="L29" s="32"/>
    </row>
    <row r="30" spans="1:12" ht="21" customHeight="1" x14ac:dyDescent="0.2">
      <c r="A30" s="32"/>
      <c r="B30" s="537" t="s">
        <v>200</v>
      </c>
      <c r="C30" s="537"/>
      <c r="D30" s="537"/>
      <c r="E30" s="537"/>
      <c r="F30" s="537"/>
      <c r="G30" s="14"/>
      <c r="H30" s="14"/>
      <c r="I30" s="14"/>
      <c r="J30" s="14"/>
      <c r="K30" s="14"/>
      <c r="L30" s="32"/>
    </row>
    <row r="31" spans="1:12" ht="21" customHeight="1" x14ac:dyDescent="0.2">
      <c r="A31" s="32"/>
      <c r="B31" s="537" t="s">
        <v>201</v>
      </c>
      <c r="C31" s="537"/>
      <c r="D31" s="537"/>
      <c r="E31" s="537"/>
      <c r="F31" s="537"/>
      <c r="G31" s="14"/>
      <c r="H31" s="14"/>
      <c r="I31" s="14"/>
      <c r="J31" s="14"/>
      <c r="K31" s="14"/>
      <c r="L31" s="32"/>
    </row>
    <row r="32" spans="1:12" ht="52.5" customHeight="1" x14ac:dyDescent="0.2">
      <c r="A32" s="32"/>
      <c r="B32" s="573" t="str">
        <f>'vcai-AUTO'!B32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574"/>
      <c r="D32" s="574"/>
      <c r="E32" s="574"/>
      <c r="F32" s="574"/>
      <c r="G32" s="574"/>
      <c r="H32" s="574"/>
      <c r="I32" s="574"/>
      <c r="J32" s="574"/>
      <c r="K32" s="575"/>
      <c r="L32" s="32"/>
    </row>
    <row r="33" spans="1:12" ht="34.5" customHeight="1" x14ac:dyDescent="0.2">
      <c r="A33" s="32"/>
      <c r="B33" s="541" t="s">
        <v>21</v>
      </c>
      <c r="C33" s="542"/>
      <c r="D33" s="546"/>
      <c r="E33" s="546"/>
      <c r="F33" s="547"/>
      <c r="G33" s="289" t="s">
        <v>172</v>
      </c>
      <c r="H33" s="289" t="s">
        <v>91</v>
      </c>
      <c r="I33" s="289" t="s">
        <v>171</v>
      </c>
      <c r="J33" s="289" t="s">
        <v>36</v>
      </c>
      <c r="K33" s="289" t="s">
        <v>13</v>
      </c>
      <c r="L33" s="32"/>
    </row>
    <row r="34" spans="1:12" ht="21.75" customHeight="1" x14ac:dyDescent="0.2">
      <c r="A34" s="32"/>
      <c r="B34" s="537" t="s">
        <v>202</v>
      </c>
      <c r="C34" s="537"/>
      <c r="D34" s="537"/>
      <c r="E34" s="537"/>
      <c r="F34" s="537"/>
      <c r="G34" s="14"/>
      <c r="H34" s="14"/>
      <c r="I34" s="14"/>
      <c r="J34" s="14"/>
      <c r="K34" s="14"/>
      <c r="L34" s="32"/>
    </row>
    <row r="35" spans="1:12" ht="21.75" customHeight="1" x14ac:dyDescent="0.2">
      <c r="A35" s="32"/>
      <c r="B35" s="537" t="s">
        <v>203</v>
      </c>
      <c r="C35" s="537"/>
      <c r="D35" s="537"/>
      <c r="E35" s="537"/>
      <c r="F35" s="537"/>
      <c r="G35" s="14"/>
      <c r="H35" s="14"/>
      <c r="I35" s="14"/>
      <c r="J35" s="14"/>
      <c r="K35" s="14"/>
      <c r="L35" s="32"/>
    </row>
    <row r="36" spans="1:12" s="198" customFormat="1" ht="5.25" customHeight="1" x14ac:dyDescent="0.2">
      <c r="A36" s="32"/>
      <c r="B36" s="49"/>
      <c r="C36" s="50"/>
      <c r="D36" s="49"/>
      <c r="E36" s="49"/>
      <c r="F36" s="49"/>
      <c r="G36" s="51"/>
      <c r="H36" s="51"/>
      <c r="I36" s="51"/>
      <c r="J36" s="51"/>
      <c r="K36" s="52"/>
      <c r="L36" s="32"/>
    </row>
    <row r="37" spans="1:12" ht="12.6" customHeight="1" x14ac:dyDescent="0.2">
      <c r="A37" s="32"/>
      <c r="B37" s="45" t="s">
        <v>31</v>
      </c>
      <c r="C37" s="305" t="str">
        <f>'tablas de calculo'!L4</f>
        <v>Verifica la evaluación</v>
      </c>
      <c r="D37" s="53"/>
      <c r="E37" s="54"/>
      <c r="F37" s="55"/>
      <c r="G37" s="39"/>
      <c r="H37" s="39"/>
      <c r="I37" s="39"/>
      <c r="J37" s="39"/>
      <c r="K37" s="39"/>
      <c r="L37" s="32"/>
    </row>
    <row r="38" spans="1:12" x14ac:dyDescent="0.2">
      <c r="A38" s="32"/>
      <c r="B38" s="45" t="s">
        <v>0</v>
      </c>
      <c r="C38" s="305" t="str">
        <f>'tablas de calculo'!L8</f>
        <v>Verifica la evaluación</v>
      </c>
      <c r="D38" s="32"/>
      <c r="E38" s="55"/>
      <c r="F38" s="55"/>
      <c r="G38" s="55"/>
      <c r="H38" s="39"/>
      <c r="I38" s="39"/>
      <c r="J38" s="39"/>
      <c r="K38" s="39"/>
      <c r="L38" s="32"/>
    </row>
    <row r="39" spans="1:12" x14ac:dyDescent="0.2">
      <c r="A39" s="32"/>
      <c r="B39" s="46" t="s">
        <v>1</v>
      </c>
      <c r="C39" s="305" t="str">
        <f>'tablas de calculo'!L12</f>
        <v>Verifica la evaluación</v>
      </c>
      <c r="D39" s="32"/>
      <c r="E39" s="569" t="str">
        <f>'Resumen personal'!B51</f>
        <v xml:space="preserve">                                                                                                                                                                 </v>
      </c>
      <c r="F39" s="569"/>
      <c r="G39" s="569"/>
      <c r="H39" s="39"/>
      <c r="I39" s="39"/>
      <c r="J39" s="39"/>
      <c r="K39" s="39"/>
      <c r="L39" s="32"/>
    </row>
    <row r="40" spans="1:12" x14ac:dyDescent="0.2">
      <c r="A40" s="32"/>
      <c r="B40" s="46" t="s">
        <v>3</v>
      </c>
      <c r="C40" s="305" t="str">
        <f>'tablas de calculo'!L16</f>
        <v>Verifica la evaluacion</v>
      </c>
      <c r="D40" s="32"/>
      <c r="E40" s="569"/>
      <c r="F40" s="569"/>
      <c r="G40" s="569"/>
      <c r="H40" s="55"/>
      <c r="I40" s="39"/>
      <c r="J40" s="39"/>
      <c r="K40" s="55"/>
      <c r="L40" s="32"/>
    </row>
    <row r="41" spans="1:12" ht="13.5" thickBot="1" x14ac:dyDescent="0.25">
      <c r="A41" s="32"/>
      <c r="B41" s="46" t="s">
        <v>2</v>
      </c>
      <c r="C41" s="306" t="str">
        <f>'tablas de calculo'!L20</f>
        <v>Verifica la evaluación</v>
      </c>
      <c r="D41" s="32"/>
      <c r="E41" s="569"/>
      <c r="F41" s="569"/>
      <c r="G41" s="569"/>
      <c r="H41" s="57"/>
      <c r="I41" s="571"/>
      <c r="J41" s="571"/>
      <c r="K41" s="571"/>
      <c r="L41" s="32"/>
    </row>
    <row r="42" spans="1:12" ht="27" customHeight="1" x14ac:dyDescent="0.2">
      <c r="A42" s="32"/>
      <c r="B42" s="47" t="s">
        <v>5</v>
      </c>
      <c r="C42" s="307">
        <f>'tablas de calculo'!L21</f>
        <v>0</v>
      </c>
      <c r="D42" s="58"/>
      <c r="E42" s="516"/>
      <c r="F42" s="516"/>
      <c r="G42" s="516"/>
      <c r="H42" s="39"/>
      <c r="I42" s="572"/>
      <c r="J42" s="572"/>
      <c r="K42" s="572"/>
      <c r="L42" s="32"/>
    </row>
    <row r="43" spans="1:12" ht="32.25" customHeight="1" x14ac:dyDescent="0.2">
      <c r="A43" s="32"/>
      <c r="B43" s="245" t="s">
        <v>6</v>
      </c>
      <c r="C43" s="289" t="str">
        <f>'tablas de calculo'!L22</f>
        <v>Aplica la evaluación</v>
      </c>
      <c r="D43" s="60"/>
      <c r="E43" s="565" t="s">
        <v>158</v>
      </c>
      <c r="F43" s="565"/>
      <c r="G43" s="565"/>
      <c r="H43" s="61"/>
      <c r="I43" s="565" t="s">
        <v>26</v>
      </c>
      <c r="J43" s="565"/>
      <c r="K43" s="565"/>
      <c r="L43" s="32"/>
    </row>
    <row r="44" spans="1:12" s="198" customFormat="1" ht="18" customHeight="1" x14ac:dyDescent="0.2">
      <c r="A44" s="32"/>
      <c r="B44" s="48"/>
      <c r="C44" s="51"/>
      <c r="D44" s="43"/>
      <c r="E44" s="92">
        <f>VCIFM!F51</f>
        <v>0</v>
      </c>
      <c r="F44" s="43"/>
      <c r="G44" s="92">
        <f>VCIFM!I51</f>
        <v>0</v>
      </c>
      <c r="H44" s="62"/>
      <c r="I44" s="743">
        <f>ACT.EXT.!G5</f>
        <v>2019</v>
      </c>
      <c r="J44" s="743"/>
      <c r="K44" s="63"/>
      <c r="L44" s="32"/>
    </row>
    <row r="45" spans="1:12" s="198" customFormat="1" ht="12.75" customHeight="1" x14ac:dyDescent="0.2">
      <c r="A45" s="32"/>
      <c r="B45" s="48"/>
      <c r="C45" s="51"/>
      <c r="D45" s="64"/>
      <c r="E45" s="65" t="s">
        <v>117</v>
      </c>
      <c r="F45" s="66"/>
      <c r="G45" s="65" t="s">
        <v>109</v>
      </c>
      <c r="H45" s="61"/>
      <c r="I45" s="740" t="str">
        <f>ACT.EXT.!G6</f>
        <v>AÑO DE LA EVALUACIÓN</v>
      </c>
      <c r="J45" s="740"/>
      <c r="K45" s="63"/>
      <c r="L45" s="32"/>
    </row>
    <row r="46" spans="1:12" s="198" customFormat="1" ht="12.75" customHeight="1" x14ac:dyDescent="0.2">
      <c r="A46" s="32"/>
      <c r="B46" s="48"/>
      <c r="C46" s="69"/>
      <c r="D46" s="39"/>
      <c r="E46" s="39"/>
      <c r="F46" s="39"/>
      <c r="G46" s="67"/>
      <c r="H46" s="68"/>
      <c r="I46" s="63"/>
      <c r="J46" s="63"/>
      <c r="K46" s="63"/>
      <c r="L46" s="32"/>
    </row>
    <row r="47" spans="1:12" s="198" customFormat="1" ht="3.75" customHeight="1" x14ac:dyDescent="0.2">
      <c r="A47" s="32"/>
      <c r="B47" s="39"/>
      <c r="C47" s="39"/>
      <c r="D47" s="39"/>
      <c r="E47" s="55"/>
      <c r="F47" s="39"/>
      <c r="G47" s="55"/>
      <c r="H47" s="55"/>
      <c r="I47" s="55"/>
      <c r="J47" s="55"/>
      <c r="K47" s="55"/>
      <c r="L47" s="32"/>
    </row>
    <row r="48" spans="1:12" ht="19.5" customHeight="1" x14ac:dyDescent="0.2">
      <c r="A48" s="32"/>
      <c r="B48" s="570" t="s">
        <v>34</v>
      </c>
      <c r="C48" s="555"/>
      <c r="D48" s="555"/>
      <c r="E48" s="555"/>
      <c r="F48" s="555"/>
      <c r="G48" s="555"/>
      <c r="H48" s="555"/>
      <c r="I48" s="555"/>
      <c r="J48" s="555"/>
      <c r="K48" s="556"/>
      <c r="L48" s="32"/>
    </row>
    <row r="49" spans="1:12" ht="25.5" customHeight="1" x14ac:dyDescent="0.2">
      <c r="A49" s="32"/>
      <c r="B49" s="563"/>
      <c r="C49" s="564"/>
      <c r="D49" s="315" t="s">
        <v>81</v>
      </c>
      <c r="E49" s="567"/>
      <c r="F49" s="567"/>
      <c r="G49" s="567"/>
      <c r="H49" s="567"/>
      <c r="I49" s="567"/>
      <c r="J49" s="567"/>
      <c r="K49" s="568"/>
      <c r="L49" s="32"/>
    </row>
    <row r="50" spans="1:12" ht="25.5" customHeight="1" x14ac:dyDescent="0.2">
      <c r="A50" s="32"/>
      <c r="B50" s="563"/>
      <c r="C50" s="564"/>
      <c r="D50" s="315" t="s">
        <v>81</v>
      </c>
      <c r="E50" s="567"/>
      <c r="F50" s="567"/>
      <c r="G50" s="567"/>
      <c r="H50" s="567"/>
      <c r="I50" s="567"/>
      <c r="J50" s="567"/>
      <c r="K50" s="568"/>
      <c r="L50" s="32"/>
    </row>
    <row r="51" spans="1:12" ht="25.5" customHeight="1" x14ac:dyDescent="0.2">
      <c r="A51" s="32"/>
      <c r="B51" s="563"/>
      <c r="C51" s="564"/>
      <c r="D51" s="315" t="s">
        <v>81</v>
      </c>
      <c r="E51" s="566"/>
      <c r="F51" s="567"/>
      <c r="G51" s="567"/>
      <c r="H51" s="567"/>
      <c r="I51" s="567"/>
      <c r="J51" s="567"/>
      <c r="K51" s="568"/>
      <c r="L51" s="32"/>
    </row>
    <row r="52" spans="1:12" ht="25.5" customHeight="1" x14ac:dyDescent="0.2">
      <c r="A52" s="32"/>
      <c r="B52" s="563"/>
      <c r="C52" s="564"/>
      <c r="D52" s="315" t="s">
        <v>81</v>
      </c>
      <c r="E52" s="567"/>
      <c r="F52" s="567"/>
      <c r="G52" s="567"/>
      <c r="H52" s="567"/>
      <c r="I52" s="567"/>
      <c r="J52" s="567"/>
      <c r="K52" s="568"/>
      <c r="L52" s="32"/>
    </row>
    <row r="53" spans="1:12" ht="25.5" customHeight="1" x14ac:dyDescent="0.2">
      <c r="A53" s="32"/>
      <c r="B53" s="563"/>
      <c r="C53" s="564"/>
      <c r="D53" s="315" t="s">
        <v>81</v>
      </c>
      <c r="E53" s="567"/>
      <c r="F53" s="567"/>
      <c r="G53" s="567"/>
      <c r="H53" s="567"/>
      <c r="I53" s="567"/>
      <c r="J53" s="567"/>
      <c r="K53" s="568"/>
      <c r="L53" s="32"/>
    </row>
    <row r="54" spans="1:12" ht="25.5" customHeight="1" x14ac:dyDescent="0.2">
      <c r="A54" s="32"/>
      <c r="B54" s="563"/>
      <c r="C54" s="564"/>
      <c r="D54" s="315" t="s">
        <v>81</v>
      </c>
      <c r="E54" s="567"/>
      <c r="F54" s="567"/>
      <c r="G54" s="567"/>
      <c r="H54" s="567"/>
      <c r="I54" s="567"/>
      <c r="J54" s="567"/>
      <c r="K54" s="568"/>
      <c r="L54" s="32"/>
    </row>
    <row r="55" spans="1:12" ht="25.5" customHeight="1" x14ac:dyDescent="0.2">
      <c r="A55" s="32"/>
      <c r="B55" s="563"/>
      <c r="C55" s="564"/>
      <c r="D55" s="315" t="s">
        <v>81</v>
      </c>
      <c r="E55" s="567"/>
      <c r="F55" s="567"/>
      <c r="G55" s="567"/>
      <c r="H55" s="567"/>
      <c r="I55" s="567"/>
      <c r="J55" s="567"/>
      <c r="K55" s="568"/>
      <c r="L55" s="32"/>
    </row>
    <row r="56" spans="1:12" s="212" customFormat="1" ht="13.5" customHeight="1" x14ac:dyDescent="0.2">
      <c r="A56" s="31"/>
      <c r="B56" s="209"/>
      <c r="C56" s="210"/>
      <c r="D56" s="210"/>
      <c r="E56" s="210"/>
      <c r="F56" s="210"/>
      <c r="G56" s="210"/>
      <c r="H56" s="211"/>
      <c r="I56" s="75"/>
      <c r="J56" s="75"/>
      <c r="K56" s="75"/>
      <c r="L56" s="31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2">
    <mergeCell ref="B35:F35"/>
    <mergeCell ref="B14:F14"/>
    <mergeCell ref="B18:F18"/>
    <mergeCell ref="B23:F23"/>
    <mergeCell ref="B22:K22"/>
    <mergeCell ref="B16:F16"/>
    <mergeCell ref="B17:K17"/>
    <mergeCell ref="B21:F21"/>
    <mergeCell ref="B29:F29"/>
    <mergeCell ref="B34:F34"/>
    <mergeCell ref="B32:K32"/>
    <mergeCell ref="B30:F30"/>
    <mergeCell ref="B31:F31"/>
    <mergeCell ref="B33:F33"/>
    <mergeCell ref="E55:K55"/>
    <mergeCell ref="E53:K53"/>
    <mergeCell ref="E39:G42"/>
    <mergeCell ref="B55:C55"/>
    <mergeCell ref="B48:K48"/>
    <mergeCell ref="E54:K54"/>
    <mergeCell ref="B54:C54"/>
    <mergeCell ref="I41:K42"/>
    <mergeCell ref="E43:G43"/>
    <mergeCell ref="E49:K49"/>
    <mergeCell ref="B50:C50"/>
    <mergeCell ref="B52:C52"/>
    <mergeCell ref="B49:C49"/>
    <mergeCell ref="I44:J44"/>
    <mergeCell ref="I45:J45"/>
    <mergeCell ref="B53:C53"/>
    <mergeCell ref="I43:K43"/>
    <mergeCell ref="B51:C51"/>
    <mergeCell ref="E51:K51"/>
    <mergeCell ref="E50:K50"/>
    <mergeCell ref="E52:K52"/>
    <mergeCell ref="B1:K1"/>
    <mergeCell ref="J4:K4"/>
    <mergeCell ref="J6:K6"/>
    <mergeCell ref="B3:E3"/>
    <mergeCell ref="G3:H3"/>
    <mergeCell ref="J3:K3"/>
    <mergeCell ref="B4:E4"/>
    <mergeCell ref="G4:H4"/>
    <mergeCell ref="B5:H5"/>
    <mergeCell ref="B6:H6"/>
    <mergeCell ref="J5:K5"/>
    <mergeCell ref="B28:F28"/>
    <mergeCell ref="B27:K27"/>
    <mergeCell ref="G7:K7"/>
    <mergeCell ref="B19:F19"/>
    <mergeCell ref="B25:F25"/>
    <mergeCell ref="B20:F20"/>
    <mergeCell ref="B24:F24"/>
    <mergeCell ref="B26:F26"/>
    <mergeCell ref="B9:K9"/>
    <mergeCell ref="B10:K10"/>
    <mergeCell ref="B15:F15"/>
    <mergeCell ref="B7:E7"/>
    <mergeCell ref="B8:E8"/>
    <mergeCell ref="G8:K8"/>
    <mergeCell ref="B12:K12"/>
    <mergeCell ref="B13:F13"/>
  </mergeCells>
  <phoneticPr fontId="0" type="noConversion"/>
  <conditionalFormatting sqref="G19:K21 G24:K26 G29:K31 G34:K35 G14:K16">
    <cfRule type="expression" dxfId="0" priority="1" stopIfTrue="1">
      <formula>esblancof18</formula>
    </cfRule>
  </conditionalFormatting>
  <dataValidations xWindow="292" yWindow="616" count="3">
    <dataValidation allowBlank="1" showInputMessage="1" showErrorMessage="1" prompt="Al menos EVALÚE un comportamiento asociado a esta CAPACIDAD GERENCIAL" sqref="K18 K13 K33 K28 K23"/>
    <dataValidation type="custom" allowBlank="1" showInputMessage="1" showErrorMessage="1" error="Elije una sola opción en los parámetros de evaluación" sqref="G19:K21 G24:K26 G29:K31 G34:K35 G14:K16">
      <formula1>COUNTIF($G14:$K14,G14)=1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9:C55">
      <formula1>"APRENDIZAJE DE HABILIDADES O CONOCIMIENTOS ESPECIFICOS,ASESORIA PERSONALIZADA,FACULTAMIENTO,SEGUIMIENTO ESPECIAL,OTROS"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8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41"/>
  <sheetViews>
    <sheetView showGridLines="0" zoomScale="75" zoomScaleNormal="75" zoomScaleSheetLayoutView="80" workbookViewId="0"/>
  </sheetViews>
  <sheetFormatPr baseColWidth="10" defaultColWidth="0" defaultRowHeight="12.75" zeroHeight="1" x14ac:dyDescent="0.2"/>
  <cols>
    <col min="1" max="1" width="1.7109375" style="191" customWidth="1"/>
    <col min="2" max="2" width="40" style="191" customWidth="1"/>
    <col min="3" max="3" width="17.28515625" style="191" customWidth="1"/>
    <col min="4" max="4" width="11.42578125" style="191" customWidth="1"/>
    <col min="5" max="5" width="12.7109375" style="191" customWidth="1"/>
    <col min="6" max="7" width="12.140625" style="191" customWidth="1"/>
    <col min="8" max="11" width="15.42578125" style="191" customWidth="1"/>
    <col min="12" max="12" width="2.5703125" style="191" customWidth="1"/>
    <col min="13" max="16384" width="2.5703125" style="191" hidden="1"/>
  </cols>
  <sheetData>
    <row r="1" spans="1:12" s="173" customFormat="1" ht="49.5" customHeight="1" x14ac:dyDescent="0.2">
      <c r="A1" s="26"/>
      <c r="B1" s="505" t="s">
        <v>187</v>
      </c>
      <c r="C1" s="506"/>
      <c r="D1" s="506"/>
      <c r="E1" s="506"/>
      <c r="F1" s="506"/>
      <c r="G1" s="506"/>
      <c r="H1" s="506"/>
      <c r="I1" s="506"/>
      <c r="J1" s="506"/>
      <c r="K1" s="507"/>
      <c r="L1" s="26"/>
    </row>
    <row r="2" spans="1:12" s="197" customFormat="1" ht="3" customHeight="1" x14ac:dyDescent="0.2">
      <c r="A2" s="27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27"/>
    </row>
    <row r="3" spans="1:12" s="197" customFormat="1" ht="27" customHeight="1" x14ac:dyDescent="0.2">
      <c r="A3" s="27"/>
      <c r="B3" s="551">
        <f>'vcai-SUPERIOR'!B3:E3</f>
        <v>0</v>
      </c>
      <c r="C3" s="552"/>
      <c r="D3" s="552"/>
      <c r="E3" s="552"/>
      <c r="F3" s="310"/>
      <c r="G3" s="516">
        <f>'vcai-SUPERIOR'!G3:H3</f>
        <v>0</v>
      </c>
      <c r="H3" s="516"/>
      <c r="I3" s="311"/>
      <c r="J3" s="516">
        <f>'vcai-SUPERIOR'!J3:K3</f>
        <v>0</v>
      </c>
      <c r="K3" s="517"/>
      <c r="L3" s="27"/>
    </row>
    <row r="4" spans="1:12" s="197" customFormat="1" ht="11.25" customHeight="1" x14ac:dyDescent="0.2">
      <c r="A4" s="27"/>
      <c r="B4" s="591" t="s">
        <v>100</v>
      </c>
      <c r="C4" s="592"/>
      <c r="D4" s="592"/>
      <c r="E4" s="592"/>
      <c r="F4" s="312"/>
      <c r="G4" s="594" t="s">
        <v>117</v>
      </c>
      <c r="H4" s="594"/>
      <c r="I4" s="229"/>
      <c r="J4" s="594" t="str">
        <f>'vcai-AUTO'!J4</f>
        <v xml:space="preserve">CURP  </v>
      </c>
      <c r="K4" s="595"/>
      <c r="L4" s="27"/>
    </row>
    <row r="5" spans="1:12" s="197" customFormat="1" ht="27" customHeight="1" x14ac:dyDescent="0.2">
      <c r="A5" s="27"/>
      <c r="B5" s="551">
        <f>'vcai-SUPERIOR'!B5:H5</f>
        <v>0</v>
      </c>
      <c r="C5" s="552"/>
      <c r="D5" s="552"/>
      <c r="E5" s="552"/>
      <c r="F5" s="552"/>
      <c r="G5" s="552"/>
      <c r="H5" s="552"/>
      <c r="I5" s="313"/>
      <c r="J5" s="544">
        <f>'vcai-SUPERIOR'!J5:K5</f>
        <v>54</v>
      </c>
      <c r="K5" s="545"/>
      <c r="L5" s="27"/>
    </row>
    <row r="6" spans="1:12" s="197" customFormat="1" ht="12" customHeight="1" x14ac:dyDescent="0.2">
      <c r="A6" s="27"/>
      <c r="B6" s="591" t="str">
        <f>'vcai-SUPERIOR'!B6:H6</f>
        <v>DENOMINACIÓN DEL PUESTO</v>
      </c>
      <c r="C6" s="592"/>
      <c r="D6" s="592"/>
      <c r="E6" s="592"/>
      <c r="F6" s="592"/>
      <c r="G6" s="592"/>
      <c r="H6" s="592"/>
      <c r="I6" s="281"/>
      <c r="J6" s="581" t="str">
        <f>'vcai-SUPERIOR'!J6:K6</f>
        <v>RUSP</v>
      </c>
      <c r="K6" s="593"/>
      <c r="L6" s="27"/>
    </row>
    <row r="7" spans="1:12" s="197" customFormat="1" ht="27" customHeight="1" x14ac:dyDescent="0.2">
      <c r="A7" s="27"/>
      <c r="B7" s="551">
        <f>'vcai-SUPERIOR'!B7:E7</f>
        <v>0</v>
      </c>
      <c r="C7" s="552"/>
      <c r="D7" s="552"/>
      <c r="E7" s="552"/>
      <c r="F7" s="240"/>
      <c r="G7" s="516">
        <f>'vcai-SUPERIOR'!G7:K7</f>
        <v>0</v>
      </c>
      <c r="H7" s="516"/>
      <c r="I7" s="516"/>
      <c r="J7" s="516"/>
      <c r="K7" s="517"/>
      <c r="L7" s="27"/>
    </row>
    <row r="8" spans="1:12" s="197" customFormat="1" ht="10.5" customHeight="1" x14ac:dyDescent="0.2">
      <c r="A8" s="27"/>
      <c r="B8" s="580" t="str">
        <f>'vcai-SUPERIOR'!B8:E8</f>
        <v>NOMBRE DE LA DEPENDENCIA U ÓRGANO ADMINISTRATIVO DESCONCENTRADO</v>
      </c>
      <c r="C8" s="581"/>
      <c r="D8" s="581"/>
      <c r="E8" s="581"/>
      <c r="F8" s="281"/>
      <c r="G8" s="578" t="str">
        <f>'vcai-SUPERIOR'!G8:K8</f>
        <v>CLAVE Y NOMBRE DE LA UNIDAD ADMINISTRATIVA RESPONSABLE</v>
      </c>
      <c r="H8" s="578"/>
      <c r="I8" s="578"/>
      <c r="J8" s="578"/>
      <c r="K8" s="579"/>
      <c r="L8" s="27"/>
    </row>
    <row r="9" spans="1:12" s="197" customFormat="1" ht="27" customHeight="1" x14ac:dyDescent="0.2">
      <c r="A9" s="27"/>
      <c r="B9" s="551">
        <f>'vcai-SUPERIOR'!B9:K9</f>
        <v>0</v>
      </c>
      <c r="C9" s="552"/>
      <c r="D9" s="552"/>
      <c r="E9" s="552"/>
      <c r="F9" s="552"/>
      <c r="G9" s="552"/>
      <c r="H9" s="552"/>
      <c r="I9" s="552"/>
      <c r="J9" s="552"/>
      <c r="K9" s="553"/>
      <c r="L9" s="27"/>
    </row>
    <row r="10" spans="1:12" s="197" customFormat="1" ht="12.75" customHeight="1" x14ac:dyDescent="0.2">
      <c r="A10" s="27"/>
      <c r="B10" s="523" t="s">
        <v>4</v>
      </c>
      <c r="C10" s="524"/>
      <c r="D10" s="524"/>
      <c r="E10" s="524"/>
      <c r="F10" s="524"/>
      <c r="G10" s="524"/>
      <c r="H10" s="524"/>
      <c r="I10" s="524"/>
      <c r="J10" s="524"/>
      <c r="K10" s="525"/>
      <c r="L10" s="27"/>
    </row>
    <row r="11" spans="1:12" s="174" customFormat="1" ht="3" customHeight="1" x14ac:dyDescent="0.2">
      <c r="A11" s="28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28"/>
    </row>
    <row r="12" spans="1:12" s="173" customFormat="1" ht="15.75" customHeight="1" x14ac:dyDescent="0.2">
      <c r="A12" s="26"/>
      <c r="B12" s="584" t="s">
        <v>136</v>
      </c>
      <c r="C12" s="585"/>
      <c r="D12" s="585"/>
      <c r="E12" s="585"/>
      <c r="F12" s="585"/>
      <c r="G12" s="585"/>
      <c r="H12" s="585"/>
      <c r="I12" s="585"/>
      <c r="J12" s="585"/>
      <c r="K12" s="532"/>
      <c r="L12" s="26"/>
    </row>
    <row r="13" spans="1:12" s="173" customFormat="1" ht="15.75" customHeight="1" x14ac:dyDescent="0.2">
      <c r="A13" s="26"/>
      <c r="B13" s="586"/>
      <c r="C13" s="587"/>
      <c r="D13" s="587"/>
      <c r="E13" s="587"/>
      <c r="F13" s="587"/>
      <c r="G13" s="587"/>
      <c r="H13" s="587"/>
      <c r="I13" s="587"/>
      <c r="J13" s="587"/>
      <c r="K13" s="533"/>
      <c r="L13" s="26"/>
    </row>
    <row r="14" spans="1:12" s="173" customFormat="1" ht="15.75" customHeight="1" x14ac:dyDescent="0.2">
      <c r="A14" s="26"/>
      <c r="B14" s="588"/>
      <c r="C14" s="589"/>
      <c r="D14" s="589"/>
      <c r="E14" s="589"/>
      <c r="F14" s="589"/>
      <c r="G14" s="589"/>
      <c r="H14" s="589"/>
      <c r="I14" s="589"/>
      <c r="J14" s="589"/>
      <c r="K14" s="590"/>
      <c r="L14" s="26"/>
    </row>
    <row r="15" spans="1:12" s="174" customFormat="1" ht="45" customHeight="1" x14ac:dyDescent="0.2">
      <c r="A15" s="28"/>
      <c r="B15" s="596"/>
      <c r="C15" s="597"/>
      <c r="D15" s="597"/>
      <c r="E15" s="597"/>
      <c r="F15" s="597"/>
      <c r="G15" s="597"/>
      <c r="H15" s="597"/>
      <c r="I15" s="597"/>
      <c r="J15" s="597"/>
      <c r="K15" s="598"/>
      <c r="L15" s="28"/>
    </row>
    <row r="16" spans="1:12" s="174" customFormat="1" ht="45" customHeight="1" x14ac:dyDescent="0.2">
      <c r="A16" s="28"/>
      <c r="B16" s="599"/>
      <c r="C16" s="600"/>
      <c r="D16" s="600"/>
      <c r="E16" s="600"/>
      <c r="F16" s="600"/>
      <c r="G16" s="600"/>
      <c r="H16" s="600"/>
      <c r="I16" s="600"/>
      <c r="J16" s="600"/>
      <c r="K16" s="601"/>
      <c r="L16" s="28"/>
    </row>
    <row r="17" spans="1:12" s="10" customFormat="1" ht="45" customHeight="1" x14ac:dyDescent="0.2">
      <c r="A17" s="29"/>
      <c r="B17" s="599"/>
      <c r="C17" s="600"/>
      <c r="D17" s="600"/>
      <c r="E17" s="600"/>
      <c r="F17" s="600"/>
      <c r="G17" s="600"/>
      <c r="H17" s="600"/>
      <c r="I17" s="600"/>
      <c r="J17" s="600"/>
      <c r="K17" s="601"/>
      <c r="L17" s="29"/>
    </row>
    <row r="18" spans="1:12" s="10" customFormat="1" ht="45" customHeight="1" x14ac:dyDescent="0.2">
      <c r="A18" s="29"/>
      <c r="B18" s="602"/>
      <c r="C18" s="603"/>
      <c r="D18" s="603"/>
      <c r="E18" s="603"/>
      <c r="F18" s="603"/>
      <c r="G18" s="603"/>
      <c r="H18" s="603"/>
      <c r="I18" s="603"/>
      <c r="J18" s="603"/>
      <c r="K18" s="604"/>
      <c r="L18" s="29"/>
    </row>
    <row r="19" spans="1:12" s="187" customFormat="1" ht="46.5" customHeight="1" x14ac:dyDescent="0.2">
      <c r="A19" s="30"/>
      <c r="B19" s="554" t="s">
        <v>156</v>
      </c>
      <c r="C19" s="605"/>
      <c r="D19" s="605"/>
      <c r="E19" s="605"/>
      <c r="F19" s="605"/>
      <c r="G19" s="605"/>
      <c r="H19" s="605"/>
      <c r="I19" s="503"/>
      <c r="J19" s="582"/>
      <c r="K19" s="583"/>
      <c r="L19" s="30"/>
    </row>
    <row r="20" spans="1:12" s="174" customFormat="1" ht="12.75" customHeight="1" x14ac:dyDescent="0.2">
      <c r="A20" s="28"/>
      <c r="B20" s="99"/>
      <c r="C20" s="99"/>
      <c r="D20" s="99"/>
      <c r="E20" s="99"/>
      <c r="F20" s="99"/>
      <c r="G20" s="99"/>
      <c r="H20" s="91"/>
      <c r="I20" s="91"/>
      <c r="J20" s="28"/>
      <c r="K20" s="28"/>
      <c r="L20" s="28"/>
    </row>
    <row r="21" spans="1:12" s="173" customFormat="1" ht="12.75" customHeight="1" x14ac:dyDescent="0.2">
      <c r="A21" s="26"/>
      <c r="B21" s="569" t="str">
        <f>'Resumen personal'!B51</f>
        <v xml:space="preserve">                                                                                                                                                                 </v>
      </c>
      <c r="C21" s="569"/>
      <c r="D21" s="56"/>
      <c r="E21" s="56"/>
      <c r="F21" s="44"/>
      <c r="G21" s="44"/>
      <c r="H21" s="26"/>
      <c r="I21" s="26"/>
      <c r="J21" s="26"/>
      <c r="K21" s="26"/>
      <c r="L21" s="26"/>
    </row>
    <row r="22" spans="1:12" s="173" customFormat="1" ht="12.75" customHeight="1" x14ac:dyDescent="0.2">
      <c r="A22" s="26"/>
      <c r="B22" s="569"/>
      <c r="C22" s="569"/>
      <c r="D22" s="56"/>
      <c r="E22" s="56"/>
      <c r="F22" s="44"/>
      <c r="G22" s="44"/>
      <c r="H22" s="26"/>
      <c r="I22" s="606"/>
      <c r="J22" s="606"/>
      <c r="K22" s="606"/>
      <c r="L22" s="26"/>
    </row>
    <row r="23" spans="1:12" s="173" customFormat="1" ht="12.75" customHeight="1" x14ac:dyDescent="0.2">
      <c r="A23" s="26"/>
      <c r="B23" s="569"/>
      <c r="C23" s="569"/>
      <c r="D23" s="56"/>
      <c r="E23" s="56"/>
      <c r="F23" s="44"/>
      <c r="G23" s="44"/>
      <c r="H23" s="26"/>
      <c r="I23" s="606"/>
      <c r="J23" s="606"/>
      <c r="K23" s="606"/>
      <c r="L23" s="26"/>
    </row>
    <row r="24" spans="1:12" s="174" customFormat="1" ht="12.75" customHeight="1" x14ac:dyDescent="0.2">
      <c r="A24" s="28"/>
      <c r="B24" s="569"/>
      <c r="C24" s="569"/>
      <c r="D24" s="56"/>
      <c r="E24" s="56"/>
      <c r="F24" s="91"/>
      <c r="G24" s="91"/>
      <c r="H24" s="28"/>
      <c r="I24" s="606"/>
      <c r="J24" s="606"/>
      <c r="K24" s="606"/>
      <c r="L24" s="28"/>
    </row>
    <row r="25" spans="1:12" s="174" customFormat="1" ht="12.75" customHeight="1" x14ac:dyDescent="0.2">
      <c r="A25" s="28"/>
      <c r="B25" s="516"/>
      <c r="C25" s="516"/>
      <c r="D25" s="56"/>
      <c r="E25" s="56"/>
      <c r="F25" s="91"/>
      <c r="G25" s="91"/>
      <c r="H25" s="28"/>
      <c r="I25" s="607"/>
      <c r="J25" s="607"/>
      <c r="K25" s="607"/>
      <c r="L25" s="28"/>
    </row>
    <row r="26" spans="1:12" s="174" customFormat="1" ht="12.75" customHeight="1" x14ac:dyDescent="0.2">
      <c r="A26" s="28"/>
      <c r="B26" s="744" t="s">
        <v>158</v>
      </c>
      <c r="C26" s="744"/>
      <c r="D26" s="100"/>
      <c r="E26" s="100"/>
      <c r="F26" s="91"/>
      <c r="G26" s="91"/>
      <c r="H26" s="91"/>
      <c r="I26" s="744" t="s">
        <v>27</v>
      </c>
      <c r="J26" s="744"/>
      <c r="K26" s="744"/>
      <c r="L26" s="28"/>
    </row>
    <row r="27" spans="1:12" s="174" customFormat="1" ht="28.5" customHeight="1" x14ac:dyDescent="0.2">
      <c r="A27" s="28"/>
      <c r="B27" s="92">
        <f>'Resumen personal'!B54</f>
        <v>0</v>
      </c>
      <c r="C27" s="93"/>
      <c r="D27" s="76"/>
      <c r="E27" s="76"/>
      <c r="F27" s="94"/>
      <c r="G27" s="94"/>
      <c r="H27" s="94"/>
      <c r="I27" s="71"/>
      <c r="J27" s="71"/>
      <c r="K27" s="71"/>
      <c r="L27" s="28"/>
    </row>
    <row r="28" spans="1:12" s="174" customFormat="1" ht="13.5" customHeight="1" x14ac:dyDescent="0.2">
      <c r="A28" s="28"/>
      <c r="B28" s="745" t="s">
        <v>117</v>
      </c>
      <c r="C28" s="95"/>
      <c r="D28" s="96"/>
      <c r="E28" s="96"/>
      <c r="F28" s="91"/>
      <c r="G28" s="91"/>
      <c r="H28" s="91"/>
      <c r="I28" s="747">
        <f>'vcai-SUPERIOR'!I44</f>
        <v>2019</v>
      </c>
      <c r="J28" s="747"/>
      <c r="K28" s="747"/>
      <c r="L28" s="28"/>
    </row>
    <row r="29" spans="1:12" s="173" customFormat="1" ht="33.75" customHeight="1" x14ac:dyDescent="0.2">
      <c r="A29" s="26"/>
      <c r="B29" s="59">
        <f>'Resumen personal'!B56</f>
        <v>0</v>
      </c>
      <c r="C29" s="56"/>
      <c r="D29" s="97"/>
      <c r="E29" s="97"/>
      <c r="F29" s="93"/>
      <c r="G29" s="93"/>
      <c r="H29" s="93"/>
      <c r="I29" s="748" t="str">
        <f>'vcai-SUPERIOR'!I45</f>
        <v>AÑO DE LA EVALUACIÓN</v>
      </c>
      <c r="J29" s="748"/>
      <c r="K29" s="748"/>
      <c r="L29" s="26"/>
    </row>
    <row r="30" spans="1:12" s="173" customFormat="1" x14ac:dyDescent="0.2">
      <c r="A30" s="26"/>
      <c r="B30" s="746" t="s">
        <v>137</v>
      </c>
      <c r="C30" s="98"/>
      <c r="D30" s="93"/>
      <c r="E30" s="93"/>
      <c r="F30" s="93"/>
      <c r="G30" s="93"/>
      <c r="H30" s="93"/>
      <c r="I30" s="93"/>
      <c r="J30" s="93"/>
      <c r="K30" s="93"/>
      <c r="L30" s="26"/>
    </row>
    <row r="31" spans="1:12" s="173" customFormat="1" x14ac:dyDescent="0.2">
      <c r="A31" s="26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26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3" bottom="0.5" header="0.15748031496062992" footer="0"/>
      <printOptions horizontalCentered="1"/>
      <pageSetup scale="82" orientation="landscape" r:id="rId1"/>
      <headerFooter alignWithMargins="0"/>
    </customSheetView>
  </customSheetViews>
  <mergeCells count="27">
    <mergeCell ref="I28:K28"/>
    <mergeCell ref="I29:K29"/>
    <mergeCell ref="B26:C26"/>
    <mergeCell ref="B21:C25"/>
    <mergeCell ref="B10:K10"/>
    <mergeCell ref="B15:K18"/>
    <mergeCell ref="B19:I19"/>
    <mergeCell ref="I26:K26"/>
    <mergeCell ref="I22:K25"/>
    <mergeCell ref="B1:K1"/>
    <mergeCell ref="B3:E3"/>
    <mergeCell ref="B4:E4"/>
    <mergeCell ref="G3:H3"/>
    <mergeCell ref="G4:H4"/>
    <mergeCell ref="J4:K4"/>
    <mergeCell ref="J3:K3"/>
    <mergeCell ref="B5:H5"/>
    <mergeCell ref="B6:H6"/>
    <mergeCell ref="J5:K5"/>
    <mergeCell ref="B7:E7"/>
    <mergeCell ref="G7:K7"/>
    <mergeCell ref="J6:K6"/>
    <mergeCell ref="G8:K8"/>
    <mergeCell ref="B8:E8"/>
    <mergeCell ref="B9:K9"/>
    <mergeCell ref="J19:K19"/>
    <mergeCell ref="B12:K14"/>
  </mergeCells>
  <phoneticPr fontId="0" type="noConversion"/>
  <dataValidations xWindow="1058" yWindow="550" count="1">
    <dataValidation type="whole" allowBlank="1" showInputMessage="1" showErrorMessage="1" error="El rango es de &quot;0 a 100&quot;" prompt="Anote la Calificación obtenida en la CAPACITACIÓN ACREDITADA, EN UN RANGO DE: 0 a 100_x000a__x000a_" sqref="J19:K19">
      <formula1>0</formula1>
      <formula2>100</formula2>
    </dataValidation>
  </dataValidations>
  <printOptions horizontalCentered="1"/>
  <pageMargins left="0.19685039370078741" right="0.15748031496062992" top="0.3" bottom="0.5" header="0.15748031496062992" footer="0"/>
  <pageSetup scale="8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8"/>
  <sheetViews>
    <sheetView showGridLines="0" zoomScale="80" zoomScaleNormal="80" zoomScaleSheetLayoutView="50" workbookViewId="0"/>
  </sheetViews>
  <sheetFormatPr baseColWidth="10" defaultColWidth="0" defaultRowHeight="12.75" zeroHeight="1" x14ac:dyDescent="0.2"/>
  <cols>
    <col min="1" max="1" width="1.7109375" style="191" customWidth="1"/>
    <col min="2" max="2" width="21.42578125" style="191" customWidth="1"/>
    <col min="3" max="3" width="21.140625" style="191" customWidth="1"/>
    <col min="4" max="4" width="13.7109375" style="191" customWidth="1"/>
    <col min="5" max="5" width="20.42578125" style="191" customWidth="1"/>
    <col min="6" max="6" width="20.85546875" style="191" customWidth="1"/>
    <col min="7" max="7" width="16.5703125" style="191" customWidth="1"/>
    <col min="8" max="8" width="15.5703125" style="191" customWidth="1"/>
    <col min="9" max="9" width="15" style="191" customWidth="1"/>
    <col min="10" max="10" width="15.5703125" style="191" customWidth="1"/>
    <col min="11" max="11" width="9.7109375" style="191" customWidth="1"/>
    <col min="12" max="12" width="2.140625" style="191" customWidth="1"/>
    <col min="13" max="16384" width="3.140625" style="191" hidden="1"/>
  </cols>
  <sheetData>
    <row r="1" spans="1:12" s="360" customFormat="1" ht="39" customHeight="1" x14ac:dyDescent="0.2">
      <c r="A1" s="32"/>
      <c r="B1" s="625" t="s">
        <v>184</v>
      </c>
      <c r="C1" s="431"/>
      <c r="D1" s="431"/>
      <c r="E1" s="431"/>
      <c r="F1" s="431"/>
      <c r="G1" s="431"/>
      <c r="H1" s="431"/>
      <c r="I1" s="431"/>
      <c r="J1" s="431"/>
      <c r="K1" s="432"/>
      <c r="L1" s="32"/>
    </row>
    <row r="2" spans="1:12" s="360" customFormat="1" ht="3" customHeight="1" x14ac:dyDescent="0.25">
      <c r="A2" s="32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104"/>
    </row>
    <row r="3" spans="1:12" s="360" customFormat="1" ht="24" customHeight="1" x14ac:dyDescent="0.2">
      <c r="A3" s="32"/>
      <c r="B3" s="558">
        <f>'vcai-SUPERIOR'!B3</f>
        <v>0</v>
      </c>
      <c r="C3" s="559"/>
      <c r="D3" s="559"/>
      <c r="E3" s="559"/>
      <c r="F3" s="282"/>
      <c r="G3" s="560">
        <f>'vcai-SUPERIOR'!G3</f>
        <v>0</v>
      </c>
      <c r="H3" s="560"/>
      <c r="I3" s="297"/>
      <c r="J3" s="559">
        <f>'vcai-SUPERIOR'!J3</f>
        <v>0</v>
      </c>
      <c r="K3" s="561"/>
      <c r="L3" s="32"/>
    </row>
    <row r="4" spans="1:12" s="360" customFormat="1" ht="8.25" customHeight="1" x14ac:dyDescent="0.2">
      <c r="A4" s="32"/>
      <c r="B4" s="562" t="str">
        <f>'vcai-SUPERIOR'!B4</f>
        <v>NOMBRE DEL EVALUADO</v>
      </c>
      <c r="C4" s="477"/>
      <c r="D4" s="477"/>
      <c r="E4" s="477"/>
      <c r="F4" s="284"/>
      <c r="G4" s="477" t="str">
        <f>'vcai-SUPERIOR'!G4</f>
        <v xml:space="preserve">RFC </v>
      </c>
      <c r="H4" s="477"/>
      <c r="I4" s="298"/>
      <c r="J4" s="477" t="str">
        <f>'vcai-SUPERIOR'!J4</f>
        <v xml:space="preserve">CURP  </v>
      </c>
      <c r="K4" s="478"/>
      <c r="L4" s="32"/>
    </row>
    <row r="5" spans="1:12" s="360" customFormat="1" ht="24" customHeight="1" x14ac:dyDescent="0.25">
      <c r="A5" s="32"/>
      <c r="B5" s="515">
        <f>'vcai-SUPERIOR'!B5</f>
        <v>0</v>
      </c>
      <c r="C5" s="516"/>
      <c r="D5" s="516"/>
      <c r="E5" s="516"/>
      <c r="F5" s="516"/>
      <c r="G5" s="516"/>
      <c r="H5" s="516"/>
      <c r="I5" s="298"/>
      <c r="J5" s="492">
        <f>'vcai-SUPERIOR'!J5</f>
        <v>54</v>
      </c>
      <c r="K5" s="493"/>
      <c r="L5" s="32"/>
    </row>
    <row r="6" spans="1:12" s="360" customFormat="1" ht="9" customHeight="1" x14ac:dyDescent="0.2">
      <c r="A6" s="32"/>
      <c r="B6" s="562" t="str">
        <f>'vcai-SUPERIOR'!B6</f>
        <v>DENOMINACIÓN DEL PUESTO</v>
      </c>
      <c r="C6" s="477"/>
      <c r="D6" s="477"/>
      <c r="E6" s="477"/>
      <c r="F6" s="477"/>
      <c r="G6" s="477"/>
      <c r="H6" s="477"/>
      <c r="I6" s="298"/>
      <c r="J6" s="477" t="str">
        <f>'vcai-SUPERIOR'!J6</f>
        <v>RUSP</v>
      </c>
      <c r="K6" s="478"/>
      <c r="L6" s="32"/>
    </row>
    <row r="7" spans="1:12" s="360" customFormat="1" ht="24" customHeight="1" x14ac:dyDescent="0.25">
      <c r="A7" s="32"/>
      <c r="B7" s="515">
        <f>'vcai-SUPERIOR'!B7</f>
        <v>0</v>
      </c>
      <c r="C7" s="516"/>
      <c r="D7" s="516"/>
      <c r="E7" s="516"/>
      <c r="F7" s="286"/>
      <c r="G7" s="516">
        <f>'vcai-SUPERIOR'!G7</f>
        <v>0</v>
      </c>
      <c r="H7" s="516"/>
      <c r="I7" s="516"/>
      <c r="J7" s="516"/>
      <c r="K7" s="517"/>
      <c r="L7" s="32"/>
    </row>
    <row r="8" spans="1:12" s="360" customFormat="1" ht="8.25" customHeight="1" x14ac:dyDescent="0.2">
      <c r="A8" s="32"/>
      <c r="B8" s="474" t="str">
        <f>'vcai-SUPERIOR'!B8</f>
        <v>NOMBRE DE LA DEPENDENCIA U ÓRGANO ADMINISTRATIVO DESCONCENTRADO</v>
      </c>
      <c r="C8" s="475"/>
      <c r="D8" s="475"/>
      <c r="E8" s="475"/>
      <c r="F8" s="299"/>
      <c r="G8" s="477" t="str">
        <f>'vcai-SUPERIOR'!G8</f>
        <v>CLAVE Y NOMBRE DE LA UNIDAD ADMINISTRATIVA RESPONSABLE</v>
      </c>
      <c r="H8" s="477"/>
      <c r="I8" s="477"/>
      <c r="J8" s="477"/>
      <c r="K8" s="478"/>
      <c r="L8" s="32"/>
    </row>
    <row r="9" spans="1:12" s="360" customFormat="1" ht="24" customHeight="1" x14ac:dyDescent="0.2">
      <c r="A9" s="32"/>
      <c r="B9" s="551">
        <f>'vcai-SUPERIOR'!B9</f>
        <v>0</v>
      </c>
      <c r="C9" s="552"/>
      <c r="D9" s="552"/>
      <c r="E9" s="552"/>
      <c r="F9" s="552"/>
      <c r="G9" s="552"/>
      <c r="H9" s="552"/>
      <c r="I9" s="552"/>
      <c r="J9" s="552"/>
      <c r="K9" s="553"/>
      <c r="L9" s="32"/>
    </row>
    <row r="10" spans="1:12" s="360" customFormat="1" ht="9" customHeight="1" x14ac:dyDescent="0.2">
      <c r="A10" s="32"/>
      <c r="B10" s="482" t="str">
        <f>'vcai-SUPERIOR'!B10</f>
        <v>LUGAR y FECHA DE LA APLICACIÓN</v>
      </c>
      <c r="C10" s="483"/>
      <c r="D10" s="483"/>
      <c r="E10" s="483"/>
      <c r="F10" s="483"/>
      <c r="G10" s="483"/>
      <c r="H10" s="483"/>
      <c r="I10" s="483"/>
      <c r="J10" s="483"/>
      <c r="K10" s="484"/>
      <c r="L10" s="32"/>
    </row>
    <row r="11" spans="1:12" s="360" customFormat="1" ht="2.4500000000000002" customHeight="1" x14ac:dyDescent="0.2">
      <c r="A11" s="32"/>
      <c r="B11" s="39"/>
      <c r="C11" s="39"/>
      <c r="D11" s="39"/>
      <c r="E11" s="75"/>
      <c r="F11" s="75"/>
      <c r="G11" s="75"/>
      <c r="H11" s="75"/>
      <c r="I11" s="75"/>
      <c r="J11" s="39"/>
      <c r="K11" s="39"/>
      <c r="L11" s="32"/>
    </row>
    <row r="12" spans="1:12" s="360" customFormat="1" ht="33" customHeight="1" x14ac:dyDescent="0.2">
      <c r="A12" s="32"/>
      <c r="B12" s="538" t="str">
        <f>'vcai-SUPERIOR'!B12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2" s="539"/>
      <c r="D12" s="539"/>
      <c r="E12" s="539"/>
      <c r="F12" s="539"/>
      <c r="G12" s="539"/>
      <c r="H12" s="539"/>
      <c r="I12" s="539"/>
      <c r="J12" s="539"/>
      <c r="K12" s="540"/>
      <c r="L12" s="32"/>
    </row>
    <row r="13" spans="1:12" s="360" customFormat="1" ht="30.75" customHeight="1" x14ac:dyDescent="0.2">
      <c r="A13" s="32"/>
      <c r="B13" s="541" t="s">
        <v>21</v>
      </c>
      <c r="C13" s="542"/>
      <c r="D13" s="546"/>
      <c r="E13" s="546"/>
      <c r="F13" s="547"/>
      <c r="G13" s="289" t="s">
        <v>172</v>
      </c>
      <c r="H13" s="289" t="s">
        <v>91</v>
      </c>
      <c r="I13" s="289" t="s">
        <v>171</v>
      </c>
      <c r="J13" s="289" t="s">
        <v>173</v>
      </c>
      <c r="K13" s="289" t="s">
        <v>174</v>
      </c>
      <c r="L13" s="32"/>
    </row>
    <row r="14" spans="1:12" s="208" customFormat="1" ht="21.75" customHeight="1" x14ac:dyDescent="0.2">
      <c r="A14" s="101"/>
      <c r="B14" s="608" t="str">
        <f>'vcai-SUPERIOR'!B14</f>
        <v>Identifica la interrelación de su área con otras áreas en el mediano plazo.</v>
      </c>
      <c r="C14" s="608"/>
      <c r="D14" s="608"/>
      <c r="E14" s="608"/>
      <c r="F14" s="608"/>
      <c r="G14" s="11"/>
      <c r="H14" s="11"/>
      <c r="I14" s="11"/>
      <c r="J14" s="11"/>
      <c r="K14" s="11"/>
      <c r="L14" s="101"/>
    </row>
    <row r="15" spans="1:12" s="208" customFormat="1" ht="30.75" customHeight="1" x14ac:dyDescent="0.2">
      <c r="A15" s="101"/>
      <c r="B15" s="608" t="str">
        <f>'vcai-SUPERIOR'!B15</f>
        <v>Considera el impacto de las acciones de sus colaboradores y los requerimientos y necesidades a mediano plazo de los clientes internos ciudadanos.</v>
      </c>
      <c r="C15" s="608"/>
      <c r="D15" s="608"/>
      <c r="E15" s="608"/>
      <c r="F15" s="608"/>
      <c r="G15" s="11"/>
      <c r="H15" s="11"/>
      <c r="I15" s="11"/>
      <c r="J15" s="11"/>
      <c r="K15" s="11"/>
      <c r="L15" s="101"/>
    </row>
    <row r="16" spans="1:12" s="208" customFormat="1" ht="18.75" customHeight="1" x14ac:dyDescent="0.2">
      <c r="A16" s="101"/>
      <c r="B16" s="609" t="str">
        <f>'vcai-SUPERIOR'!B16</f>
        <v>Genera planes de contingencia para afrontar situaciones imprevistas en un mediano plazo.</v>
      </c>
      <c r="C16" s="610"/>
      <c r="D16" s="610"/>
      <c r="E16" s="610"/>
      <c r="F16" s="611"/>
      <c r="G16" s="11"/>
      <c r="H16" s="11"/>
      <c r="I16" s="11"/>
      <c r="J16" s="11"/>
      <c r="K16" s="11"/>
      <c r="L16" s="101"/>
    </row>
    <row r="17" spans="1:12" s="360" customFormat="1" ht="42" customHeight="1" x14ac:dyDescent="0.2">
      <c r="A17" s="32"/>
      <c r="B17" s="538" t="str">
        <f>'vcai-SUPERIOR'!B17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7" s="539"/>
      <c r="D17" s="539"/>
      <c r="E17" s="539"/>
      <c r="F17" s="539"/>
      <c r="G17" s="539"/>
      <c r="H17" s="539"/>
      <c r="I17" s="539"/>
      <c r="J17" s="539"/>
      <c r="K17" s="540"/>
      <c r="L17" s="32"/>
    </row>
    <row r="18" spans="1:12" s="360" customFormat="1" ht="30" customHeight="1" x14ac:dyDescent="0.2">
      <c r="A18" s="32"/>
      <c r="B18" s="541" t="s">
        <v>21</v>
      </c>
      <c r="C18" s="542"/>
      <c r="D18" s="546"/>
      <c r="E18" s="546"/>
      <c r="F18" s="547"/>
      <c r="G18" s="289" t="s">
        <v>172</v>
      </c>
      <c r="H18" s="289" t="s">
        <v>91</v>
      </c>
      <c r="I18" s="289" t="s">
        <v>171</v>
      </c>
      <c r="J18" s="289" t="s">
        <v>173</v>
      </c>
      <c r="K18" s="289" t="s">
        <v>174</v>
      </c>
      <c r="L18" s="32"/>
    </row>
    <row r="19" spans="1:12" s="208" customFormat="1" ht="21.75" customHeight="1" x14ac:dyDescent="0.2">
      <c r="A19" s="101"/>
      <c r="B19" s="608" t="str">
        <f>'vcai-SUPERIOR'!B19</f>
        <v>Toma acciones específicas para promover la efectividad del equipo.</v>
      </c>
      <c r="C19" s="608"/>
      <c r="D19" s="608"/>
      <c r="E19" s="608"/>
      <c r="F19" s="608"/>
      <c r="G19" s="11"/>
      <c r="H19" s="11"/>
      <c r="I19" s="11"/>
      <c r="J19" s="11"/>
      <c r="K19" s="11"/>
      <c r="L19" s="101"/>
    </row>
    <row r="20" spans="1:12" s="208" customFormat="1" ht="29.25" customHeight="1" x14ac:dyDescent="0.2">
      <c r="A20" s="101"/>
      <c r="B20" s="608" t="str">
        <f>'vcai-SUPERIOR'!B20</f>
        <v>Establece estándares claros, retadores y alcanzables exigiendo un alto desempeño y creando un aliciente permanente para el equipo.</v>
      </c>
      <c r="C20" s="608"/>
      <c r="D20" s="608"/>
      <c r="E20" s="608"/>
      <c r="F20" s="608"/>
      <c r="G20" s="11"/>
      <c r="H20" s="11"/>
      <c r="I20" s="11"/>
      <c r="J20" s="11"/>
      <c r="K20" s="11"/>
      <c r="L20" s="101"/>
    </row>
    <row r="21" spans="1:12" s="208" customFormat="1" ht="21.75" customHeight="1" x14ac:dyDescent="0.2">
      <c r="A21" s="101"/>
      <c r="B21" s="608" t="str">
        <f>'vcai-SUPERIOR'!B21</f>
        <v>Ayuda a otros para que identifiquen obstáculos y tomen acción para eliminarlos.</v>
      </c>
      <c r="C21" s="608"/>
      <c r="D21" s="608"/>
      <c r="E21" s="608"/>
      <c r="F21" s="608"/>
      <c r="G21" s="11"/>
      <c r="H21" s="11"/>
      <c r="I21" s="11"/>
      <c r="J21" s="11"/>
      <c r="K21" s="11"/>
      <c r="L21" s="101"/>
    </row>
    <row r="22" spans="1:12" s="374" customFormat="1" ht="54" customHeight="1" x14ac:dyDescent="0.2">
      <c r="A22" s="142"/>
      <c r="B22" s="538" t="str">
        <f>'vcai-SUPERIOR'!B22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39"/>
      <c r="D22" s="539"/>
      <c r="E22" s="539"/>
      <c r="F22" s="539"/>
      <c r="G22" s="539"/>
      <c r="H22" s="539"/>
      <c r="I22" s="539"/>
      <c r="J22" s="539"/>
      <c r="K22" s="540"/>
      <c r="L22" s="142"/>
    </row>
    <row r="23" spans="1:12" s="360" customFormat="1" ht="30" customHeight="1" x14ac:dyDescent="0.2">
      <c r="A23" s="32"/>
      <c r="B23" s="541" t="s">
        <v>21</v>
      </c>
      <c r="C23" s="542"/>
      <c r="D23" s="546"/>
      <c r="E23" s="546"/>
      <c r="F23" s="547"/>
      <c r="G23" s="289" t="s">
        <v>172</v>
      </c>
      <c r="H23" s="289" t="s">
        <v>91</v>
      </c>
      <c r="I23" s="289" t="s">
        <v>171</v>
      </c>
      <c r="J23" s="289" t="s">
        <v>173</v>
      </c>
      <c r="K23" s="289" t="s">
        <v>174</v>
      </c>
      <c r="L23" s="32"/>
    </row>
    <row r="24" spans="1:12" s="208" customFormat="1" ht="29.25" customHeight="1" x14ac:dyDescent="0.2">
      <c r="A24" s="101"/>
      <c r="B24" s="608" t="str">
        <f>'vcai-SUPERIOR'!B24</f>
        <v>Le clarifica a su equipo la dirección y prioridades para alcanzar los objetivos establecidos, equilibrando lo urgente y lo importante.</v>
      </c>
      <c r="C24" s="608"/>
      <c r="D24" s="608"/>
      <c r="E24" s="608"/>
      <c r="F24" s="608"/>
      <c r="G24" s="11"/>
      <c r="H24" s="11"/>
      <c r="I24" s="11"/>
      <c r="J24" s="11"/>
      <c r="K24" s="11"/>
      <c r="L24" s="101"/>
    </row>
    <row r="25" spans="1:12" s="208" customFormat="1" ht="18" customHeight="1" x14ac:dyDescent="0.2">
      <c r="A25" s="101"/>
      <c r="B25" s="608" t="str">
        <f>'vcai-SUPERIOR'!B25</f>
        <v>Resuelve problemas a fin de que el equipo cumpla con precisión  los estándares establecidos.</v>
      </c>
      <c r="C25" s="608"/>
      <c r="D25" s="608"/>
      <c r="E25" s="608"/>
      <c r="F25" s="608"/>
      <c r="G25" s="172"/>
      <c r="H25" s="172"/>
      <c r="I25" s="172"/>
      <c r="J25" s="172"/>
      <c r="K25" s="172"/>
      <c r="L25" s="101"/>
    </row>
    <row r="26" spans="1:12" s="208" customFormat="1" ht="18" customHeight="1" x14ac:dyDescent="0.2">
      <c r="A26" s="101"/>
      <c r="B26" s="608" t="str">
        <f>'vcai-SUPERIOR'!B26</f>
        <v xml:space="preserve">Emplea métodos alternativos de trabajo, a fin de superar los obstáculos y alcanzar los objetivos. </v>
      </c>
      <c r="C26" s="608"/>
      <c r="D26" s="608"/>
      <c r="E26" s="608"/>
      <c r="F26" s="608"/>
      <c r="G26" s="11"/>
      <c r="H26" s="11"/>
      <c r="I26" s="11"/>
      <c r="J26" s="11"/>
      <c r="K26" s="11"/>
      <c r="L26" s="101"/>
    </row>
    <row r="27" spans="1:12" s="360" customFormat="1" ht="37.5" customHeight="1" x14ac:dyDescent="0.2">
      <c r="A27" s="32"/>
      <c r="B27" s="538" t="str">
        <f>'vcai-SUPERIOR'!B27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39"/>
      <c r="D27" s="539"/>
      <c r="E27" s="539"/>
      <c r="F27" s="539"/>
      <c r="G27" s="539"/>
      <c r="H27" s="539"/>
      <c r="I27" s="539"/>
      <c r="J27" s="539"/>
      <c r="K27" s="540"/>
      <c r="L27" s="32"/>
    </row>
    <row r="28" spans="1:12" s="360" customFormat="1" ht="30" customHeight="1" x14ac:dyDescent="0.2">
      <c r="A28" s="32"/>
      <c r="B28" s="541" t="s">
        <v>21</v>
      </c>
      <c r="C28" s="542"/>
      <c r="D28" s="546"/>
      <c r="E28" s="546"/>
      <c r="F28" s="547"/>
      <c r="G28" s="289" t="s">
        <v>172</v>
      </c>
      <c r="H28" s="289" t="s">
        <v>91</v>
      </c>
      <c r="I28" s="289" t="s">
        <v>171</v>
      </c>
      <c r="J28" s="289" t="s">
        <v>173</v>
      </c>
      <c r="K28" s="289" t="s">
        <v>174</v>
      </c>
      <c r="L28" s="32"/>
    </row>
    <row r="29" spans="1:12" s="375" customFormat="1" ht="18" customHeight="1" x14ac:dyDescent="0.2">
      <c r="A29" s="102"/>
      <c r="B29" s="608" t="str">
        <f>'vcai-SUPERIOR'!B29</f>
        <v>Argumenta y defiende su posición basado en aspectos relevantes, hechos y regulaciones.</v>
      </c>
      <c r="C29" s="608"/>
      <c r="D29" s="608"/>
      <c r="E29" s="608"/>
      <c r="F29" s="608"/>
      <c r="G29" s="11"/>
      <c r="H29" s="11"/>
      <c r="I29" s="11"/>
      <c r="J29" s="11"/>
      <c r="K29" s="11"/>
      <c r="L29" s="102"/>
    </row>
    <row r="30" spans="1:12" s="375" customFormat="1" ht="18" customHeight="1" x14ac:dyDescent="0.2">
      <c r="A30" s="102"/>
      <c r="B30" s="608" t="str">
        <f>'vcai-SUPERIOR'!B30</f>
        <v>Identifica los puntos de convergencia y señala los beneficios para las partes involucradas.</v>
      </c>
      <c r="C30" s="608"/>
      <c r="D30" s="608"/>
      <c r="E30" s="608"/>
      <c r="F30" s="608"/>
      <c r="G30" s="11"/>
      <c r="H30" s="11"/>
      <c r="I30" s="11"/>
      <c r="J30" s="11"/>
      <c r="K30" s="11"/>
      <c r="L30" s="102"/>
    </row>
    <row r="31" spans="1:12" s="375" customFormat="1" ht="18" customHeight="1" x14ac:dyDescent="0.2">
      <c r="A31" s="102"/>
      <c r="B31" s="608" t="str">
        <f>'vcai-SUPERIOR'!B31</f>
        <v>Enfrenta desacuerdos y rechazos sin afectar el logro de sus metas de negociación.</v>
      </c>
      <c r="C31" s="608"/>
      <c r="D31" s="608"/>
      <c r="E31" s="608"/>
      <c r="F31" s="608"/>
      <c r="G31" s="11"/>
      <c r="H31" s="11"/>
      <c r="I31" s="11"/>
      <c r="J31" s="11"/>
      <c r="K31" s="11"/>
      <c r="L31" s="102"/>
    </row>
    <row r="32" spans="1:12" s="360" customFormat="1" ht="53.25" customHeight="1" x14ac:dyDescent="0.2">
      <c r="A32" s="32"/>
      <c r="B32" s="621" t="str">
        <f>'vcai-SUPERIOR'!B32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622"/>
      <c r="D32" s="622"/>
      <c r="E32" s="622"/>
      <c r="F32" s="622"/>
      <c r="G32" s="622"/>
      <c r="H32" s="622"/>
      <c r="I32" s="622"/>
      <c r="J32" s="622"/>
      <c r="K32" s="623"/>
      <c r="L32" s="70"/>
    </row>
    <row r="33" spans="1:12" s="360" customFormat="1" ht="30" customHeight="1" x14ac:dyDescent="0.2">
      <c r="A33" s="32"/>
      <c r="B33" s="541" t="s">
        <v>21</v>
      </c>
      <c r="C33" s="542"/>
      <c r="D33" s="546"/>
      <c r="E33" s="546"/>
      <c r="F33" s="547"/>
      <c r="G33" s="289" t="s">
        <v>172</v>
      </c>
      <c r="H33" s="289" t="s">
        <v>91</v>
      </c>
      <c r="I33" s="289" t="s">
        <v>171</v>
      </c>
      <c r="J33" s="289" t="s">
        <v>173</v>
      </c>
      <c r="K33" s="289" t="s">
        <v>174</v>
      </c>
      <c r="L33" s="32"/>
    </row>
    <row r="34" spans="1:12" s="208" customFormat="1" ht="18" customHeight="1" x14ac:dyDescent="0.2">
      <c r="A34" s="101"/>
      <c r="B34" s="608" t="str">
        <f>'vcai-SUPERIOR'!B34</f>
        <v>Se integra efectivamente a equipos de diferentes áreas o disciplinas.</v>
      </c>
      <c r="C34" s="608"/>
      <c r="D34" s="608"/>
      <c r="E34" s="608"/>
      <c r="F34" s="608"/>
      <c r="G34" s="11"/>
      <c r="H34" s="11"/>
      <c r="I34" s="11"/>
      <c r="J34" s="11"/>
      <c r="K34" s="11"/>
      <c r="L34" s="101"/>
    </row>
    <row r="35" spans="1:12" s="208" customFormat="1" ht="29.25" customHeight="1" x14ac:dyDescent="0.2">
      <c r="A35" s="101"/>
      <c r="B35" s="608" t="str">
        <f>'vcai-SUPERIOR'!B35</f>
        <v>Actúa considerando el impacto de su participación en el logro de los objetivos grupales.</v>
      </c>
      <c r="C35" s="608"/>
      <c r="D35" s="608"/>
      <c r="E35" s="608"/>
      <c r="F35" s="608"/>
      <c r="G35" s="11"/>
      <c r="H35" s="11"/>
      <c r="I35" s="11"/>
      <c r="J35" s="11"/>
      <c r="K35" s="11"/>
      <c r="L35" s="101"/>
    </row>
    <row r="36" spans="1:12" s="208" customFormat="1" ht="3" customHeight="1" x14ac:dyDescent="0.2">
      <c r="A36" s="101"/>
      <c r="B36" s="105"/>
      <c r="C36" s="110"/>
      <c r="D36" s="105"/>
      <c r="E36" s="105"/>
      <c r="F36" s="105"/>
      <c r="G36" s="69"/>
      <c r="H36" s="69"/>
      <c r="I36" s="78"/>
      <c r="J36" s="69"/>
      <c r="K36" s="111"/>
      <c r="L36" s="101"/>
    </row>
    <row r="37" spans="1:12" s="360" customFormat="1" x14ac:dyDescent="0.2">
      <c r="A37" s="32"/>
      <c r="B37" s="106" t="s">
        <v>31</v>
      </c>
      <c r="C37" s="305" t="str">
        <f>'tablas de calculo'!V4</f>
        <v>Verifica la evaluación</v>
      </c>
      <c r="D37" s="84"/>
      <c r="E37" s="39"/>
      <c r="F37" s="39"/>
      <c r="G37" s="39"/>
      <c r="H37" s="39"/>
      <c r="I37" s="39"/>
      <c r="J37" s="39"/>
      <c r="K37" s="39"/>
      <c r="L37" s="32"/>
    </row>
    <row r="38" spans="1:12" s="360" customFormat="1" x14ac:dyDescent="0.2">
      <c r="A38" s="32"/>
      <c r="B38" s="106" t="s">
        <v>0</v>
      </c>
      <c r="C38" s="305" t="str">
        <f>'tablas de calculo'!V8</f>
        <v>Verifica la evaluación</v>
      </c>
      <c r="D38" s="39"/>
      <c r="E38" s="39"/>
      <c r="F38" s="39"/>
      <c r="G38" s="39"/>
      <c r="H38" s="39"/>
      <c r="I38" s="39"/>
      <c r="J38" s="39"/>
      <c r="K38" s="39"/>
      <c r="L38" s="32"/>
    </row>
    <row r="39" spans="1:12" s="360" customFormat="1" x14ac:dyDescent="0.2">
      <c r="A39" s="32"/>
      <c r="B39" s="107" t="s">
        <v>1</v>
      </c>
      <c r="C39" s="305" t="str">
        <f>'tablas de calculo'!V12</f>
        <v>Verifica la evaluación</v>
      </c>
      <c r="D39" s="39"/>
      <c r="E39" s="616"/>
      <c r="F39" s="616"/>
      <c r="G39" s="616"/>
      <c r="H39" s="55"/>
      <c r="I39" s="4"/>
      <c r="J39" s="4"/>
      <c r="K39" s="4"/>
      <c r="L39" s="32"/>
    </row>
    <row r="40" spans="1:12" s="360" customFormat="1" x14ac:dyDescent="0.2">
      <c r="A40" s="32"/>
      <c r="B40" s="107" t="s">
        <v>3</v>
      </c>
      <c r="C40" s="305" t="str">
        <f>'tablas de calculo'!V16</f>
        <v>Verifica la evaluacion</v>
      </c>
      <c r="D40" s="39"/>
      <c r="E40" s="616"/>
      <c r="F40" s="616"/>
      <c r="G40" s="616"/>
      <c r="H40" s="57"/>
      <c r="I40" s="4"/>
      <c r="J40" s="4"/>
      <c r="K40" s="4"/>
      <c r="L40" s="32"/>
    </row>
    <row r="41" spans="1:12" s="360" customFormat="1" ht="13.5" thickBot="1" x14ac:dyDescent="0.25">
      <c r="A41" s="32"/>
      <c r="B41" s="107" t="s">
        <v>2</v>
      </c>
      <c r="C41" s="306" t="str">
        <f>'tablas de calculo'!V20</f>
        <v>Verifica la evaluación</v>
      </c>
      <c r="D41" s="39"/>
      <c r="E41" s="616"/>
      <c r="F41" s="616"/>
      <c r="G41" s="616"/>
      <c r="H41" s="39"/>
      <c r="I41" s="4"/>
      <c r="J41" s="4"/>
      <c r="K41" s="1"/>
      <c r="L41" s="32"/>
    </row>
    <row r="42" spans="1:12" s="360" customFormat="1" ht="25.5" customHeight="1" x14ac:dyDescent="0.2">
      <c r="A42" s="32"/>
      <c r="B42" s="108" t="s">
        <v>5</v>
      </c>
      <c r="C42" s="307">
        <f>'tablas de calculo'!V21</f>
        <v>0</v>
      </c>
      <c r="D42" s="112"/>
      <c r="E42" s="617"/>
      <c r="F42" s="617"/>
      <c r="G42" s="617"/>
      <c r="H42" s="39"/>
      <c r="I42" s="4"/>
      <c r="J42" s="4"/>
      <c r="K42" s="5"/>
      <c r="L42" s="32"/>
    </row>
    <row r="43" spans="1:12" s="360" customFormat="1" ht="32.25" customHeight="1" x14ac:dyDescent="0.2">
      <c r="A43" s="32"/>
      <c r="B43" s="108" t="s">
        <v>6</v>
      </c>
      <c r="C43" s="289" t="str">
        <f>'tablas de calculo'!V22</f>
        <v>Aplica la evaluación</v>
      </c>
      <c r="D43" s="39"/>
      <c r="E43" s="624" t="s">
        <v>159</v>
      </c>
      <c r="F43" s="624"/>
      <c r="G43" s="624"/>
      <c r="H43" s="39"/>
      <c r="I43" s="624" t="s">
        <v>138</v>
      </c>
      <c r="J43" s="624"/>
      <c r="K43" s="624"/>
      <c r="L43" s="32"/>
    </row>
    <row r="44" spans="1:12" s="360" customFormat="1" ht="27.75" customHeight="1" x14ac:dyDescent="0.2">
      <c r="A44" s="32"/>
      <c r="B44" s="109"/>
      <c r="C44" s="51"/>
      <c r="D44" s="39"/>
      <c r="E44" s="140"/>
      <c r="F44" s="39"/>
      <c r="G44" s="140"/>
      <c r="H44" s="113"/>
      <c r="I44" s="749">
        <f>'vcai-CAPACITACION'!I28</f>
        <v>2019</v>
      </c>
      <c r="J44" s="749"/>
      <c r="K44" s="74"/>
      <c r="L44" s="32"/>
    </row>
    <row r="45" spans="1:12" s="360" customFormat="1" ht="25.5" customHeight="1" x14ac:dyDescent="0.2">
      <c r="A45" s="32"/>
      <c r="B45" s="39"/>
      <c r="C45" s="39"/>
      <c r="D45" s="39"/>
      <c r="E45" s="85" t="s">
        <v>117</v>
      </c>
      <c r="F45" s="39"/>
      <c r="G45" s="85" t="s">
        <v>109</v>
      </c>
      <c r="H45" s="103"/>
      <c r="I45" s="750" t="str">
        <f>'vcai-CAPACITACION'!I29</f>
        <v>AÑO DE LA EVALUACIÓN</v>
      </c>
      <c r="J45" s="750"/>
      <c r="K45" s="55"/>
      <c r="L45" s="32"/>
    </row>
    <row r="46" spans="1:12" s="360" customFormat="1" ht="19.5" customHeight="1" x14ac:dyDescent="0.2">
      <c r="A46" s="32"/>
      <c r="B46" s="618" t="s">
        <v>34</v>
      </c>
      <c r="C46" s="619"/>
      <c r="D46" s="619"/>
      <c r="E46" s="619"/>
      <c r="F46" s="619"/>
      <c r="G46" s="619"/>
      <c r="H46" s="619"/>
      <c r="I46" s="619"/>
      <c r="J46" s="619"/>
      <c r="K46" s="620"/>
      <c r="L46" s="32"/>
    </row>
    <row r="47" spans="1:12" s="360" customFormat="1" ht="25.5" customHeight="1" x14ac:dyDescent="0.2">
      <c r="A47" s="32"/>
      <c r="B47" s="612"/>
      <c r="C47" s="613"/>
      <c r="D47" s="303" t="s">
        <v>81</v>
      </c>
      <c r="E47" s="614"/>
      <c r="F47" s="614"/>
      <c r="G47" s="614"/>
      <c r="H47" s="614"/>
      <c r="I47" s="614"/>
      <c r="J47" s="614"/>
      <c r="K47" s="615"/>
      <c r="L47" s="32"/>
    </row>
    <row r="48" spans="1:12" s="360" customFormat="1" ht="25.5" customHeight="1" x14ac:dyDescent="0.2">
      <c r="A48" s="32"/>
      <c r="B48" s="612"/>
      <c r="C48" s="613"/>
      <c r="D48" s="304" t="s">
        <v>81</v>
      </c>
      <c r="E48" s="614"/>
      <c r="F48" s="614"/>
      <c r="G48" s="614"/>
      <c r="H48" s="614"/>
      <c r="I48" s="614"/>
      <c r="J48" s="614"/>
      <c r="K48" s="615"/>
      <c r="L48" s="32"/>
    </row>
    <row r="49" spans="1:12" s="360" customFormat="1" ht="25.5" customHeight="1" x14ac:dyDescent="0.2">
      <c r="A49" s="32"/>
      <c r="B49" s="612"/>
      <c r="C49" s="613"/>
      <c r="D49" s="304" t="s">
        <v>81</v>
      </c>
      <c r="E49" s="614"/>
      <c r="F49" s="614"/>
      <c r="G49" s="614"/>
      <c r="H49" s="614"/>
      <c r="I49" s="614"/>
      <c r="J49" s="614"/>
      <c r="K49" s="615"/>
      <c r="L49" s="32"/>
    </row>
    <row r="50" spans="1:12" s="360" customFormat="1" ht="25.5" customHeight="1" x14ac:dyDescent="0.2">
      <c r="A50" s="32"/>
      <c r="B50" s="612"/>
      <c r="C50" s="613"/>
      <c r="D50" s="304" t="s">
        <v>81</v>
      </c>
      <c r="E50" s="614"/>
      <c r="F50" s="614"/>
      <c r="G50" s="614"/>
      <c r="H50" s="614"/>
      <c r="I50" s="614"/>
      <c r="J50" s="614"/>
      <c r="K50" s="615"/>
      <c r="L50" s="32"/>
    </row>
    <row r="51" spans="1:12" s="360" customFormat="1" ht="25.5" customHeight="1" x14ac:dyDescent="0.2">
      <c r="A51" s="32"/>
      <c r="B51" s="612"/>
      <c r="C51" s="613"/>
      <c r="D51" s="304" t="s">
        <v>81</v>
      </c>
      <c r="E51" s="614"/>
      <c r="F51" s="614"/>
      <c r="G51" s="614"/>
      <c r="H51" s="614"/>
      <c r="I51" s="614"/>
      <c r="J51" s="614"/>
      <c r="K51" s="615"/>
      <c r="L51" s="32"/>
    </row>
    <row r="52" spans="1:12" s="360" customFormat="1" ht="25.5" customHeight="1" x14ac:dyDescent="0.2">
      <c r="A52" s="32"/>
      <c r="B52" s="612"/>
      <c r="C52" s="613"/>
      <c r="D52" s="304" t="s">
        <v>81</v>
      </c>
      <c r="E52" s="614"/>
      <c r="F52" s="614"/>
      <c r="G52" s="614"/>
      <c r="H52" s="614"/>
      <c r="I52" s="614"/>
      <c r="J52" s="614"/>
      <c r="K52" s="615"/>
      <c r="L52" s="32"/>
    </row>
    <row r="53" spans="1:12" s="360" customFormat="1" ht="25.5" customHeight="1" x14ac:dyDescent="0.2">
      <c r="A53" s="32"/>
      <c r="B53" s="612"/>
      <c r="C53" s="613"/>
      <c r="D53" s="304" t="s">
        <v>81</v>
      </c>
      <c r="E53" s="614"/>
      <c r="F53" s="614"/>
      <c r="G53" s="614"/>
      <c r="H53" s="614"/>
      <c r="I53" s="614"/>
      <c r="J53" s="614"/>
      <c r="K53" s="615"/>
      <c r="L53" s="32"/>
    </row>
    <row r="54" spans="1:12" s="360" customFormat="1" ht="12.75" customHeight="1" x14ac:dyDescent="0.2">
      <c r="A54" s="3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32"/>
    </row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1">
    <mergeCell ref="B1:K1"/>
    <mergeCell ref="B14:F14"/>
    <mergeCell ref="B15:F15"/>
    <mergeCell ref="B12:K12"/>
    <mergeCell ref="B3:E3"/>
    <mergeCell ref="G3:H3"/>
    <mergeCell ref="J3:K3"/>
    <mergeCell ref="B6:H6"/>
    <mergeCell ref="J6:K6"/>
    <mergeCell ref="B7:E7"/>
    <mergeCell ref="G7:K7"/>
    <mergeCell ref="G4:H4"/>
    <mergeCell ref="J4:K4"/>
    <mergeCell ref="B5:H5"/>
    <mergeCell ref="J5:K5"/>
    <mergeCell ref="B4:E4"/>
    <mergeCell ref="B53:C53"/>
    <mergeCell ref="B52:C52"/>
    <mergeCell ref="B49:C49"/>
    <mergeCell ref="B50:C50"/>
    <mergeCell ref="B46:K46"/>
    <mergeCell ref="E49:K49"/>
    <mergeCell ref="G8:K8"/>
    <mergeCell ref="E39:G42"/>
    <mergeCell ref="E47:K47"/>
    <mergeCell ref="E48:K48"/>
    <mergeCell ref="E53:K53"/>
    <mergeCell ref="E50:K50"/>
    <mergeCell ref="B32:K32"/>
    <mergeCell ref="B29:F29"/>
    <mergeCell ref="B30:F30"/>
    <mergeCell ref="I43:K43"/>
    <mergeCell ref="E43:G43"/>
    <mergeCell ref="B34:F34"/>
    <mergeCell ref="B8:E8"/>
    <mergeCell ref="I44:J44"/>
    <mergeCell ref="I45:J45"/>
    <mergeCell ref="E51:K51"/>
    <mergeCell ref="E52:K52"/>
    <mergeCell ref="B20:F20"/>
    <mergeCell ref="B21:F21"/>
    <mergeCell ref="B22:K22"/>
    <mergeCell ref="B24:F24"/>
    <mergeCell ref="B23:F23"/>
    <mergeCell ref="B35:F35"/>
    <mergeCell ref="B25:F25"/>
    <mergeCell ref="B47:C47"/>
    <mergeCell ref="B31:F31"/>
    <mergeCell ref="B51:C51"/>
    <mergeCell ref="B48:C48"/>
    <mergeCell ref="B27:K27"/>
    <mergeCell ref="B28:F28"/>
    <mergeCell ref="B33:F33"/>
    <mergeCell ref="B26:F26"/>
    <mergeCell ref="B9:K9"/>
    <mergeCell ref="B10:K10"/>
    <mergeCell ref="B19:F19"/>
    <mergeCell ref="B16:F16"/>
    <mergeCell ref="B13:F13"/>
    <mergeCell ref="B18:F18"/>
    <mergeCell ref="B17:K17"/>
  </mergeCells>
  <phoneticPr fontId="0" type="noConversion"/>
  <dataValidations count="4">
    <dataValidation type="textLength" operator="equal" allowBlank="1" showInputMessage="1" showErrorMessage="1" error="ANOTAR A 13 POSICIONES EL RFC DEL EVALUADOR" sqref="E44">
      <formula1>13</formula1>
    </dataValidation>
    <dataValidation type="textLength" operator="equal" allowBlank="1" showInputMessage="1" showErrorMessage="1" error="ANOTAR A 18 POSICIONES EL CURP DEL EVALUADOR" sqref="G44:H44">
      <formula1>18</formula1>
    </dataValidation>
    <dataValidation type="custom" allowBlank="1" showInputMessage="1" showErrorMessage="1" error="Elije una sola opción en los parámetros de evaluación" sqref="G19:K21 G24:K26 G29:K31 G34:K35 G14:K16">
      <formula1>COUNTIF($G14:$K14,G14)=1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7:C53">
      <formula1>"APRENDIZAJE DE HABILIDADES O CONOCIMIENTOS ESPECIFICOS,ASESORIA PERSONALIZADA,FACULTAMIENTO,SEGUIMIENTO ESPECIAL,OTROS"</formula1>
    </dataValidation>
  </dataValidations>
  <printOptions horizontalCentered="1"/>
  <pageMargins left="0" right="0" top="0" bottom="0" header="0" footer="0"/>
  <pageSetup scale="6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160"/>
  <sheetViews>
    <sheetView showGridLines="0" zoomScale="90" zoomScaleNormal="90" zoomScaleSheetLayoutView="50" workbookViewId="0"/>
  </sheetViews>
  <sheetFormatPr baseColWidth="10" defaultColWidth="0" defaultRowHeight="12.75" customHeight="1" zeroHeight="1" x14ac:dyDescent="0.2"/>
  <cols>
    <col min="1" max="1" width="1.7109375" style="191" customWidth="1"/>
    <col min="2" max="2" width="22.28515625" style="191" customWidth="1"/>
    <col min="3" max="3" width="19.7109375" style="191" customWidth="1"/>
    <col min="4" max="4" width="16.140625" style="191" customWidth="1"/>
    <col min="5" max="5" width="18.140625" style="191" customWidth="1"/>
    <col min="6" max="6" width="19.28515625" style="191" customWidth="1"/>
    <col min="7" max="7" width="17.7109375" style="191" customWidth="1"/>
    <col min="8" max="8" width="17" style="191" customWidth="1"/>
    <col min="9" max="9" width="15.28515625" style="191" customWidth="1"/>
    <col min="10" max="10" width="16" style="191" customWidth="1"/>
    <col min="11" max="11" width="20.42578125" style="191" customWidth="1"/>
    <col min="12" max="12" width="23.140625" style="191" customWidth="1"/>
    <col min="13" max="13" width="8.140625" style="191" customWidth="1"/>
    <col min="14" max="14" width="3" style="191" customWidth="1"/>
    <col min="15" max="16384" width="3" style="191" hidden="1"/>
  </cols>
  <sheetData>
    <row r="1" spans="1:14" s="200" customFormat="1" ht="24.75" customHeight="1" x14ac:dyDescent="0.2">
      <c r="A1" s="34"/>
      <c r="B1" s="554" t="s">
        <v>210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503"/>
      <c r="N1" s="213"/>
    </row>
    <row r="2" spans="1:14" s="200" customFormat="1" ht="2.25" customHeight="1" x14ac:dyDescent="0.2">
      <c r="A2" s="34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213"/>
    </row>
    <row r="3" spans="1:14" s="200" customFormat="1" ht="0.75" customHeight="1" x14ac:dyDescent="0.2">
      <c r="A3" s="34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213"/>
    </row>
    <row r="4" spans="1:14" ht="24.95" customHeight="1" x14ac:dyDescent="0.2">
      <c r="A4" s="32"/>
      <c r="B4" s="558">
        <f>'vcai-3°EVALUADOR'!B7</f>
        <v>0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61"/>
      <c r="N4" s="213"/>
    </row>
    <row r="5" spans="1:14" s="201" customFormat="1" ht="12.75" customHeight="1" x14ac:dyDescent="0.2">
      <c r="A5" s="143"/>
      <c r="B5" s="591" t="str">
        <f>'vcai-3°EVALUADOR'!B8</f>
        <v>NOMBRE DE LA DEPENDENCIA U ÓRGANO ADMINISTRATIVO DESCONCENTRADO</v>
      </c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638"/>
      <c r="N5" s="213"/>
    </row>
    <row r="6" spans="1:14" ht="24.95" customHeight="1" x14ac:dyDescent="0.2">
      <c r="A6" s="32"/>
      <c r="B6" s="515">
        <f>'vcai-3°EVALUADOR'!G7</f>
        <v>0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7"/>
      <c r="N6" s="213"/>
    </row>
    <row r="7" spans="1:14" s="201" customFormat="1" ht="12" customHeight="1" x14ac:dyDescent="0.2">
      <c r="A7" s="143"/>
      <c r="B7" s="591" t="str">
        <f>'vcai-3°EVALUADOR'!G8</f>
        <v>CLAVE Y NOMBRE DE LA UNIDAD ADMINISTRATIVA RESPONSABLE</v>
      </c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638"/>
      <c r="N7" s="213"/>
    </row>
    <row r="8" spans="1:14" ht="24.95" customHeight="1" x14ac:dyDescent="0.2">
      <c r="A8" s="32"/>
      <c r="B8" s="515">
        <f>'vcai-3°EVALUADOR'!B9</f>
        <v>0</v>
      </c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7"/>
      <c r="N8" s="213"/>
    </row>
    <row r="9" spans="1:14" s="201" customFormat="1" ht="12" customHeight="1" x14ac:dyDescent="0.2">
      <c r="A9" s="143"/>
      <c r="B9" s="639" t="str">
        <f>'vcai-3°EVALUADOR'!B10</f>
        <v>LUGAR y FECHA DE LA APLICACIÓN</v>
      </c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1"/>
      <c r="N9" s="213"/>
    </row>
    <row r="10" spans="1:14" s="202" customFormat="1" ht="3" customHeight="1" x14ac:dyDescent="0.2">
      <c r="A10" s="32"/>
      <c r="B10" s="32"/>
      <c r="C10" s="32"/>
      <c r="D10" s="32"/>
      <c r="E10" s="32"/>
      <c r="F10" s="32"/>
      <c r="G10" s="32"/>
      <c r="H10" s="32"/>
      <c r="I10" s="70"/>
      <c r="J10" s="70"/>
      <c r="K10" s="70"/>
      <c r="L10" s="70"/>
      <c r="M10" s="114"/>
      <c r="N10" s="213"/>
    </row>
    <row r="11" spans="1:14" s="202" customFormat="1" ht="15.2" customHeight="1" x14ac:dyDescent="0.2">
      <c r="A11" s="32"/>
      <c r="B11" s="584" t="s">
        <v>126</v>
      </c>
      <c r="C11" s="585"/>
      <c r="D11" s="585"/>
      <c r="E11" s="585"/>
      <c r="F11" s="585"/>
      <c r="G11" s="585"/>
      <c r="H11" s="532"/>
      <c r="I11" s="626" t="s">
        <v>16</v>
      </c>
      <c r="J11" s="627"/>
      <c r="K11" s="627"/>
      <c r="L11" s="627"/>
      <c r="M11" s="628"/>
      <c r="N11" s="213"/>
    </row>
    <row r="12" spans="1:14" s="202" customFormat="1" ht="30.75" customHeight="1" x14ac:dyDescent="0.2">
      <c r="A12" s="32"/>
      <c r="B12" s="588"/>
      <c r="C12" s="589"/>
      <c r="D12" s="589"/>
      <c r="E12" s="589"/>
      <c r="F12" s="589"/>
      <c r="G12" s="589"/>
      <c r="H12" s="590"/>
      <c r="I12" s="629" t="s">
        <v>118</v>
      </c>
      <c r="J12" s="630"/>
      <c r="K12" s="630"/>
      <c r="L12" s="630"/>
      <c r="M12" s="631"/>
      <c r="N12" s="213"/>
    </row>
    <row r="13" spans="1:14" s="202" customFormat="1" ht="123" customHeight="1" x14ac:dyDescent="0.2">
      <c r="A13" s="32"/>
      <c r="B13" s="632"/>
      <c r="C13" s="633"/>
      <c r="D13" s="633"/>
      <c r="E13" s="633"/>
      <c r="F13" s="633"/>
      <c r="G13" s="633"/>
      <c r="H13" s="634"/>
      <c r="I13" s="273" t="s">
        <v>93</v>
      </c>
      <c r="J13" s="273" t="s">
        <v>94</v>
      </c>
      <c r="K13" s="273" t="s">
        <v>163</v>
      </c>
      <c r="L13" s="273" t="s">
        <v>164</v>
      </c>
      <c r="M13" s="273" t="s">
        <v>174</v>
      </c>
      <c r="N13" s="213"/>
    </row>
    <row r="14" spans="1:14" s="202" customFormat="1" ht="34.5" customHeight="1" x14ac:dyDescent="0.2">
      <c r="A14" s="32"/>
      <c r="B14" s="301" t="s">
        <v>14</v>
      </c>
      <c r="C14" s="16"/>
      <c r="D14" s="460" t="s">
        <v>182</v>
      </c>
      <c r="E14" s="461"/>
      <c r="F14" s="17"/>
      <c r="G14" s="301" t="s">
        <v>15</v>
      </c>
      <c r="H14" s="18"/>
      <c r="I14" s="19"/>
      <c r="J14" s="19"/>
      <c r="K14" s="19"/>
      <c r="L14" s="19"/>
      <c r="M14" s="19"/>
      <c r="N14" s="213"/>
    </row>
    <row r="15" spans="1:14" s="202" customFormat="1" ht="15.2" customHeight="1" x14ac:dyDescent="0.2">
      <c r="A15" s="32"/>
      <c r="B15" s="584" t="s">
        <v>127</v>
      </c>
      <c r="C15" s="585"/>
      <c r="D15" s="585"/>
      <c r="E15" s="585"/>
      <c r="F15" s="585"/>
      <c r="G15" s="585"/>
      <c r="H15" s="532"/>
      <c r="I15" s="626" t="s">
        <v>16</v>
      </c>
      <c r="J15" s="627"/>
      <c r="K15" s="627"/>
      <c r="L15" s="627"/>
      <c r="M15" s="628"/>
      <c r="N15" s="213"/>
    </row>
    <row r="16" spans="1:14" s="202" customFormat="1" ht="30.75" customHeight="1" x14ac:dyDescent="0.2">
      <c r="A16" s="32"/>
      <c r="B16" s="588"/>
      <c r="C16" s="589"/>
      <c r="D16" s="589"/>
      <c r="E16" s="589"/>
      <c r="F16" s="589"/>
      <c r="G16" s="589"/>
      <c r="H16" s="590"/>
      <c r="I16" s="629" t="s">
        <v>118</v>
      </c>
      <c r="J16" s="630"/>
      <c r="K16" s="630"/>
      <c r="L16" s="630"/>
      <c r="M16" s="631"/>
      <c r="N16" s="213"/>
    </row>
    <row r="17" spans="1:14" s="202" customFormat="1" ht="123" customHeight="1" x14ac:dyDescent="0.2">
      <c r="A17" s="32"/>
      <c r="B17" s="635"/>
      <c r="C17" s="636"/>
      <c r="D17" s="636"/>
      <c r="E17" s="636"/>
      <c r="F17" s="636"/>
      <c r="G17" s="636"/>
      <c r="H17" s="637"/>
      <c r="I17" s="300" t="s">
        <v>93</v>
      </c>
      <c r="J17" s="300" t="s">
        <v>94</v>
      </c>
      <c r="K17" s="273" t="s">
        <v>163</v>
      </c>
      <c r="L17" s="273" t="s">
        <v>165</v>
      </c>
      <c r="M17" s="273" t="s">
        <v>174</v>
      </c>
      <c r="N17" s="213"/>
    </row>
    <row r="18" spans="1:14" s="202" customFormat="1" ht="34.35" customHeight="1" x14ac:dyDescent="0.2">
      <c r="A18" s="32"/>
      <c r="B18" s="289" t="s">
        <v>14</v>
      </c>
      <c r="C18" s="12"/>
      <c r="D18" s="460" t="s">
        <v>182</v>
      </c>
      <c r="E18" s="461"/>
      <c r="F18" s="17"/>
      <c r="G18" s="289" t="s">
        <v>15</v>
      </c>
      <c r="H18" s="20"/>
      <c r="I18" s="2"/>
      <c r="J18" s="2"/>
      <c r="K18" s="2"/>
      <c r="L18" s="2"/>
      <c r="M18" s="2"/>
      <c r="N18" s="213"/>
    </row>
    <row r="19" spans="1:14" s="202" customFormat="1" ht="15.2" customHeight="1" x14ac:dyDescent="0.2">
      <c r="A19" s="32"/>
      <c r="B19" s="584" t="s">
        <v>128</v>
      </c>
      <c r="C19" s="585"/>
      <c r="D19" s="585"/>
      <c r="E19" s="585"/>
      <c r="F19" s="585"/>
      <c r="G19" s="585"/>
      <c r="H19" s="532"/>
      <c r="I19" s="626" t="s">
        <v>16</v>
      </c>
      <c r="J19" s="627"/>
      <c r="K19" s="627"/>
      <c r="L19" s="627"/>
      <c r="M19" s="628"/>
      <c r="N19" s="213"/>
    </row>
    <row r="20" spans="1:14" s="203" customFormat="1" ht="30.75" customHeight="1" x14ac:dyDescent="0.2">
      <c r="A20" s="168"/>
      <c r="B20" s="588"/>
      <c r="C20" s="589"/>
      <c r="D20" s="589"/>
      <c r="E20" s="589"/>
      <c r="F20" s="589"/>
      <c r="G20" s="589"/>
      <c r="H20" s="590"/>
      <c r="I20" s="629" t="s">
        <v>118</v>
      </c>
      <c r="J20" s="630"/>
      <c r="K20" s="630"/>
      <c r="L20" s="630"/>
      <c r="M20" s="631"/>
      <c r="N20" s="213"/>
    </row>
    <row r="21" spans="1:14" s="202" customFormat="1" ht="123" customHeight="1" x14ac:dyDescent="0.2">
      <c r="A21" s="32"/>
      <c r="B21" s="632"/>
      <c r="C21" s="633"/>
      <c r="D21" s="633"/>
      <c r="E21" s="633"/>
      <c r="F21" s="633"/>
      <c r="G21" s="633"/>
      <c r="H21" s="634"/>
      <c r="I21" s="300" t="s">
        <v>93</v>
      </c>
      <c r="J21" s="300" t="s">
        <v>94</v>
      </c>
      <c r="K21" s="273" t="s">
        <v>163</v>
      </c>
      <c r="L21" s="273" t="s">
        <v>165</v>
      </c>
      <c r="M21" s="273" t="s">
        <v>174</v>
      </c>
      <c r="N21" s="213"/>
    </row>
    <row r="22" spans="1:14" s="202" customFormat="1" ht="34.35" customHeight="1" x14ac:dyDescent="0.2">
      <c r="A22" s="32"/>
      <c r="B22" s="289" t="s">
        <v>14</v>
      </c>
      <c r="C22" s="12"/>
      <c r="D22" s="460" t="s">
        <v>182</v>
      </c>
      <c r="E22" s="461"/>
      <c r="F22" s="17"/>
      <c r="G22" s="289" t="s">
        <v>15</v>
      </c>
      <c r="H22" s="21"/>
      <c r="I22" s="2"/>
      <c r="J22" s="2"/>
      <c r="K22" s="2"/>
      <c r="L22" s="2"/>
      <c r="M22" s="2"/>
      <c r="N22" s="213"/>
    </row>
    <row r="23" spans="1:14" s="202" customFormat="1" ht="15.2" customHeight="1" x14ac:dyDescent="0.2">
      <c r="A23" s="32"/>
      <c r="B23" s="584" t="s">
        <v>129</v>
      </c>
      <c r="C23" s="585"/>
      <c r="D23" s="585"/>
      <c r="E23" s="585"/>
      <c r="F23" s="585"/>
      <c r="G23" s="585"/>
      <c r="H23" s="532"/>
      <c r="I23" s="626" t="s">
        <v>16</v>
      </c>
      <c r="J23" s="627"/>
      <c r="K23" s="627"/>
      <c r="L23" s="627"/>
      <c r="M23" s="628"/>
      <c r="N23" s="213"/>
    </row>
    <row r="24" spans="1:14" s="203" customFormat="1" ht="30.75" customHeight="1" x14ac:dyDescent="0.2">
      <c r="A24" s="168"/>
      <c r="B24" s="588"/>
      <c r="C24" s="589"/>
      <c r="D24" s="589"/>
      <c r="E24" s="589"/>
      <c r="F24" s="589"/>
      <c r="G24" s="589"/>
      <c r="H24" s="590"/>
      <c r="I24" s="629" t="s">
        <v>118</v>
      </c>
      <c r="J24" s="630"/>
      <c r="K24" s="630"/>
      <c r="L24" s="630"/>
      <c r="M24" s="631"/>
      <c r="N24" s="213"/>
    </row>
    <row r="25" spans="1:14" s="202" customFormat="1" ht="123" customHeight="1" x14ac:dyDescent="0.2">
      <c r="A25" s="32"/>
      <c r="B25" s="632"/>
      <c r="C25" s="633"/>
      <c r="D25" s="633"/>
      <c r="E25" s="633"/>
      <c r="F25" s="633"/>
      <c r="G25" s="633"/>
      <c r="H25" s="634"/>
      <c r="I25" s="300" t="s">
        <v>93</v>
      </c>
      <c r="J25" s="300" t="s">
        <v>94</v>
      </c>
      <c r="K25" s="273" t="s">
        <v>163</v>
      </c>
      <c r="L25" s="273" t="s">
        <v>165</v>
      </c>
      <c r="M25" s="273" t="s">
        <v>174</v>
      </c>
      <c r="N25" s="213"/>
    </row>
    <row r="26" spans="1:14" s="202" customFormat="1" ht="34.35" customHeight="1" x14ac:dyDescent="0.2">
      <c r="A26" s="32"/>
      <c r="B26" s="289" t="s">
        <v>14</v>
      </c>
      <c r="C26" s="12"/>
      <c r="D26" s="460" t="s">
        <v>182</v>
      </c>
      <c r="E26" s="461"/>
      <c r="F26" s="17"/>
      <c r="G26" s="289" t="s">
        <v>15</v>
      </c>
      <c r="H26" s="20"/>
      <c r="I26" s="2"/>
      <c r="J26" s="2"/>
      <c r="K26" s="2"/>
      <c r="L26" s="2"/>
      <c r="M26" s="2"/>
      <c r="N26" s="213"/>
    </row>
    <row r="27" spans="1:14" s="202" customFormat="1" ht="15.2" customHeight="1" x14ac:dyDescent="0.2">
      <c r="A27" s="32"/>
      <c r="B27" s="584" t="s">
        <v>130</v>
      </c>
      <c r="C27" s="585"/>
      <c r="D27" s="585"/>
      <c r="E27" s="585"/>
      <c r="F27" s="585"/>
      <c r="G27" s="585"/>
      <c r="H27" s="532"/>
      <c r="I27" s="626" t="s">
        <v>16</v>
      </c>
      <c r="J27" s="627"/>
      <c r="K27" s="627"/>
      <c r="L27" s="627"/>
      <c r="M27" s="628"/>
      <c r="N27" s="213"/>
    </row>
    <row r="28" spans="1:14" s="202" customFormat="1" ht="30.75" customHeight="1" x14ac:dyDescent="0.2">
      <c r="A28" s="32"/>
      <c r="B28" s="588"/>
      <c r="C28" s="589"/>
      <c r="D28" s="589"/>
      <c r="E28" s="589"/>
      <c r="F28" s="589"/>
      <c r="G28" s="589"/>
      <c r="H28" s="590"/>
      <c r="I28" s="629" t="s">
        <v>118</v>
      </c>
      <c r="J28" s="630"/>
      <c r="K28" s="630"/>
      <c r="L28" s="630"/>
      <c r="M28" s="631"/>
      <c r="N28" s="213"/>
    </row>
    <row r="29" spans="1:14" s="202" customFormat="1" ht="123" customHeight="1" x14ac:dyDescent="0.25">
      <c r="A29" s="123"/>
      <c r="B29" s="632"/>
      <c r="C29" s="633"/>
      <c r="D29" s="633"/>
      <c r="E29" s="633"/>
      <c r="F29" s="633"/>
      <c r="G29" s="633"/>
      <c r="H29" s="634"/>
      <c r="I29" s="300" t="s">
        <v>93</v>
      </c>
      <c r="J29" s="300" t="s">
        <v>94</v>
      </c>
      <c r="K29" s="273" t="s">
        <v>163</v>
      </c>
      <c r="L29" s="273" t="s">
        <v>165</v>
      </c>
      <c r="M29" s="273" t="s">
        <v>174</v>
      </c>
      <c r="N29" s="213"/>
    </row>
    <row r="30" spans="1:14" s="202" customFormat="1" ht="34.35" customHeight="1" x14ac:dyDescent="0.2">
      <c r="A30" s="32"/>
      <c r="B30" s="289" t="s">
        <v>14</v>
      </c>
      <c r="C30" s="12"/>
      <c r="D30" s="460" t="s">
        <v>182</v>
      </c>
      <c r="E30" s="461"/>
      <c r="F30" s="17"/>
      <c r="G30" s="289" t="s">
        <v>15</v>
      </c>
      <c r="H30" s="20"/>
      <c r="I30" s="2"/>
      <c r="J30" s="2"/>
      <c r="K30" s="2"/>
      <c r="L30" s="2"/>
      <c r="M30" s="2"/>
      <c r="N30" s="213"/>
    </row>
    <row r="31" spans="1:14" s="202" customFormat="1" ht="15.2" customHeight="1" x14ac:dyDescent="0.2">
      <c r="A31" s="32"/>
      <c r="B31" s="584" t="s">
        <v>208</v>
      </c>
      <c r="C31" s="585"/>
      <c r="D31" s="585"/>
      <c r="E31" s="585"/>
      <c r="F31" s="585"/>
      <c r="G31" s="585"/>
      <c r="H31" s="532"/>
      <c r="I31" s="626" t="s">
        <v>16</v>
      </c>
      <c r="J31" s="627"/>
      <c r="K31" s="627"/>
      <c r="L31" s="627"/>
      <c r="M31" s="628"/>
      <c r="N31" s="213"/>
    </row>
    <row r="32" spans="1:14" s="203" customFormat="1" ht="30.75" customHeight="1" x14ac:dyDescent="0.2">
      <c r="A32" s="168"/>
      <c r="B32" s="588"/>
      <c r="C32" s="589"/>
      <c r="D32" s="589"/>
      <c r="E32" s="589"/>
      <c r="F32" s="589"/>
      <c r="G32" s="589"/>
      <c r="H32" s="590"/>
      <c r="I32" s="629" t="s">
        <v>118</v>
      </c>
      <c r="J32" s="630"/>
      <c r="K32" s="630"/>
      <c r="L32" s="630"/>
      <c r="M32" s="631"/>
      <c r="N32" s="213"/>
    </row>
    <row r="33" spans="1:14" s="202" customFormat="1" ht="123" customHeight="1" x14ac:dyDescent="0.2">
      <c r="A33" s="32"/>
      <c r="B33" s="632"/>
      <c r="C33" s="633"/>
      <c r="D33" s="633"/>
      <c r="E33" s="633"/>
      <c r="F33" s="633"/>
      <c r="G33" s="633"/>
      <c r="H33" s="634"/>
      <c r="I33" s="300" t="s">
        <v>93</v>
      </c>
      <c r="J33" s="300" t="s">
        <v>94</v>
      </c>
      <c r="K33" s="273" t="s">
        <v>163</v>
      </c>
      <c r="L33" s="273" t="s">
        <v>165</v>
      </c>
      <c r="M33" s="273" t="s">
        <v>174</v>
      </c>
      <c r="N33" s="213"/>
    </row>
    <row r="34" spans="1:14" s="202" customFormat="1" ht="34.35" customHeight="1" x14ac:dyDescent="0.2">
      <c r="A34" s="32"/>
      <c r="B34" s="289" t="s">
        <v>14</v>
      </c>
      <c r="C34" s="12"/>
      <c r="D34" s="460" t="s">
        <v>182</v>
      </c>
      <c r="E34" s="461"/>
      <c r="F34" s="17"/>
      <c r="G34" s="289" t="s">
        <v>15</v>
      </c>
      <c r="H34" s="20"/>
      <c r="I34" s="2"/>
      <c r="J34" s="2"/>
      <c r="K34" s="2"/>
      <c r="L34" s="2"/>
      <c r="M34" s="2"/>
      <c r="N34" s="213"/>
    </row>
    <row r="35" spans="1:14" s="202" customFormat="1" ht="15.2" customHeight="1" x14ac:dyDescent="0.2">
      <c r="A35" s="32"/>
      <c r="B35" s="584" t="s">
        <v>209</v>
      </c>
      <c r="C35" s="585"/>
      <c r="D35" s="585"/>
      <c r="E35" s="585"/>
      <c r="F35" s="585"/>
      <c r="G35" s="585"/>
      <c r="H35" s="532"/>
      <c r="I35" s="626" t="s">
        <v>16</v>
      </c>
      <c r="J35" s="627"/>
      <c r="K35" s="627"/>
      <c r="L35" s="627"/>
      <c r="M35" s="628"/>
      <c r="N35" s="213"/>
    </row>
    <row r="36" spans="1:14" s="202" customFormat="1" ht="30.75" customHeight="1" x14ac:dyDescent="0.2">
      <c r="A36" s="32"/>
      <c r="B36" s="588"/>
      <c r="C36" s="589"/>
      <c r="D36" s="589"/>
      <c r="E36" s="589"/>
      <c r="F36" s="589"/>
      <c r="G36" s="589"/>
      <c r="H36" s="590"/>
      <c r="I36" s="629" t="s">
        <v>118</v>
      </c>
      <c r="J36" s="630"/>
      <c r="K36" s="630"/>
      <c r="L36" s="630"/>
      <c r="M36" s="631"/>
      <c r="N36" s="213"/>
    </row>
    <row r="37" spans="1:14" s="202" customFormat="1" ht="123" customHeight="1" x14ac:dyDescent="0.25">
      <c r="A37" s="123"/>
      <c r="B37" s="632"/>
      <c r="C37" s="633"/>
      <c r="D37" s="633"/>
      <c r="E37" s="633"/>
      <c r="F37" s="633"/>
      <c r="G37" s="633"/>
      <c r="H37" s="634"/>
      <c r="I37" s="300" t="s">
        <v>93</v>
      </c>
      <c r="J37" s="300" t="s">
        <v>94</v>
      </c>
      <c r="K37" s="273" t="s">
        <v>163</v>
      </c>
      <c r="L37" s="273" t="s">
        <v>165</v>
      </c>
      <c r="M37" s="273" t="s">
        <v>174</v>
      </c>
      <c r="N37" s="213"/>
    </row>
    <row r="38" spans="1:14" s="202" customFormat="1" ht="34.35" customHeight="1" x14ac:dyDescent="0.2">
      <c r="A38" s="32"/>
      <c r="B38" s="289" t="s">
        <v>14</v>
      </c>
      <c r="C38" s="12"/>
      <c r="D38" s="460" t="s">
        <v>182</v>
      </c>
      <c r="E38" s="461"/>
      <c r="F38" s="17"/>
      <c r="G38" s="289" t="s">
        <v>15</v>
      </c>
      <c r="H38" s="20"/>
      <c r="I38" s="2"/>
      <c r="J38" s="2"/>
      <c r="K38" s="2"/>
      <c r="L38" s="2"/>
      <c r="M38" s="2"/>
      <c r="N38" s="213"/>
    </row>
    <row r="39" spans="1:14" s="202" customFormat="1" ht="3" customHeight="1" x14ac:dyDescent="0.2">
      <c r="A39" s="32"/>
      <c r="B39" s="144"/>
      <c r="C39" s="145"/>
      <c r="D39" s="146"/>
      <c r="E39" s="146"/>
      <c r="F39" s="147"/>
      <c r="G39" s="146"/>
      <c r="H39" s="82"/>
      <c r="I39" s="120"/>
      <c r="J39" s="120"/>
      <c r="K39" s="120"/>
      <c r="L39" s="120"/>
      <c r="M39" s="120"/>
      <c r="N39" s="213"/>
    </row>
    <row r="40" spans="1:14" s="202" customFormat="1" ht="15" customHeight="1" x14ac:dyDescent="0.2">
      <c r="A40" s="32"/>
      <c r="B40" s="115" t="s">
        <v>131</v>
      </c>
      <c r="C40" s="642">
        <f>'tablas de calculo'!AD1</f>
        <v>0</v>
      </c>
      <c r="D40" s="642"/>
      <c r="E40" s="117"/>
      <c r="F40" s="148"/>
      <c r="G40" s="148"/>
      <c r="H40" s="72"/>
      <c r="I40" s="32"/>
      <c r="J40" s="32"/>
      <c r="K40" s="32"/>
      <c r="L40" s="32"/>
      <c r="M40" s="32"/>
      <c r="N40" s="213"/>
    </row>
    <row r="41" spans="1:14" s="202" customFormat="1" ht="15" customHeight="1" x14ac:dyDescent="0.2">
      <c r="A41" s="32"/>
      <c r="B41" s="115" t="s">
        <v>132</v>
      </c>
      <c r="C41" s="642">
        <f>'tablas de calculo'!AD2</f>
        <v>0</v>
      </c>
      <c r="D41" s="642"/>
      <c r="E41" s="118"/>
      <c r="F41" s="148"/>
      <c r="G41" s="148"/>
      <c r="H41" s="32"/>
      <c r="I41" s="651"/>
      <c r="J41" s="651"/>
      <c r="K41" s="651"/>
      <c r="L41" s="651"/>
      <c r="M41" s="32"/>
      <c r="N41" s="213"/>
    </row>
    <row r="42" spans="1:14" s="202" customFormat="1" ht="15" customHeight="1" x14ac:dyDescent="0.2">
      <c r="A42" s="32"/>
      <c r="B42" s="115" t="s">
        <v>133</v>
      </c>
      <c r="C42" s="642">
        <f>'tablas de calculo'!AD3</f>
        <v>0</v>
      </c>
      <c r="D42" s="642"/>
      <c r="E42" s="118"/>
      <c r="F42" s="148"/>
      <c r="G42" s="148"/>
      <c r="H42" s="72"/>
      <c r="I42" s="651"/>
      <c r="J42" s="651"/>
      <c r="K42" s="651"/>
      <c r="L42" s="651"/>
      <c r="M42" s="32"/>
      <c r="N42" s="213"/>
    </row>
    <row r="43" spans="1:14" s="202" customFormat="1" ht="15" customHeight="1" x14ac:dyDescent="0.2">
      <c r="A43" s="32"/>
      <c r="B43" s="115" t="s">
        <v>134</v>
      </c>
      <c r="C43" s="642">
        <f>'tablas de calculo'!AD4</f>
        <v>0</v>
      </c>
      <c r="D43" s="642"/>
      <c r="E43" s="118"/>
      <c r="F43" s="148"/>
      <c r="G43" s="148"/>
      <c r="H43" s="32"/>
      <c r="I43" s="651"/>
      <c r="J43" s="651"/>
      <c r="K43" s="651"/>
      <c r="L43" s="651"/>
      <c r="M43" s="32"/>
      <c r="N43" s="213"/>
    </row>
    <row r="44" spans="1:14" s="202" customFormat="1" ht="15" customHeight="1" x14ac:dyDescent="0.2">
      <c r="A44" s="32"/>
      <c r="B44" s="115" t="s">
        <v>135</v>
      </c>
      <c r="C44" s="642">
        <f>'tablas de calculo'!AD5</f>
        <v>0</v>
      </c>
      <c r="D44" s="642"/>
      <c r="E44" s="122">
        <f>SUM(H14,H18,H38,H22,H34)</f>
        <v>0</v>
      </c>
      <c r="F44" s="148"/>
      <c r="G44" s="148"/>
      <c r="H44" s="149"/>
      <c r="I44" s="651"/>
      <c r="J44" s="651"/>
      <c r="K44" s="651"/>
      <c r="L44" s="651"/>
      <c r="M44" s="149"/>
      <c r="N44" s="213"/>
    </row>
    <row r="45" spans="1:14" s="202" customFormat="1" ht="15" customHeight="1" x14ac:dyDescent="0.2">
      <c r="A45" s="32"/>
      <c r="B45" s="115" t="s">
        <v>211</v>
      </c>
      <c r="C45" s="642">
        <f>'tablas de calculo'!AD6</f>
        <v>0</v>
      </c>
      <c r="D45" s="642"/>
      <c r="E45" s="122"/>
      <c r="F45" s="148"/>
      <c r="G45" s="148"/>
      <c r="H45" s="149"/>
      <c r="I45" s="651"/>
      <c r="J45" s="651"/>
      <c r="K45" s="651"/>
      <c r="L45" s="651"/>
      <c r="M45" s="149"/>
      <c r="N45" s="213"/>
    </row>
    <row r="46" spans="1:14" s="202" customFormat="1" ht="15" customHeight="1" x14ac:dyDescent="0.2">
      <c r="A46" s="32"/>
      <c r="B46" s="115" t="s">
        <v>212</v>
      </c>
      <c r="C46" s="642">
        <f>'tablas de calculo'!AD7</f>
        <v>0</v>
      </c>
      <c r="D46" s="642"/>
      <c r="E46" s="122"/>
      <c r="F46" s="148"/>
      <c r="G46" s="148"/>
      <c r="H46" s="149"/>
      <c r="I46" s="651"/>
      <c r="J46" s="651"/>
      <c r="K46" s="651"/>
      <c r="L46" s="651"/>
      <c r="M46" s="149"/>
      <c r="N46" s="213"/>
    </row>
    <row r="47" spans="1:14" s="202" customFormat="1" ht="27" customHeight="1" x14ac:dyDescent="0.2">
      <c r="A47" s="32"/>
      <c r="B47" s="83" t="s">
        <v>5</v>
      </c>
      <c r="C47" s="648" t="str">
        <f>'tablas de calculo'!AD9</f>
        <v>Revisa las ponderaciones</v>
      </c>
      <c r="D47" s="649"/>
      <c r="E47" s="119"/>
      <c r="F47" s="32"/>
      <c r="G47" s="32"/>
      <c r="H47" s="72"/>
      <c r="I47" s="650"/>
      <c r="J47" s="650"/>
      <c r="K47" s="650"/>
      <c r="L47" s="650"/>
      <c r="M47" s="149"/>
      <c r="N47" s="213"/>
    </row>
    <row r="48" spans="1:14" s="202" customFormat="1" ht="15.75" customHeight="1" x14ac:dyDescent="0.2">
      <c r="A48" s="32"/>
      <c r="B48" s="643" t="s">
        <v>6</v>
      </c>
      <c r="C48" s="644" t="str">
        <f>'tablas de calculo'!AD10</f>
        <v>Aplica la evaluación</v>
      </c>
      <c r="D48" s="645"/>
      <c r="E48" s="120"/>
      <c r="F48" s="32"/>
      <c r="G48" s="32"/>
      <c r="H48" s="72"/>
      <c r="I48" s="744" t="s">
        <v>160</v>
      </c>
      <c r="J48" s="744"/>
      <c r="K48" s="744"/>
      <c r="L48" s="744"/>
      <c r="M48" s="151"/>
      <c r="N48" s="213"/>
    </row>
    <row r="49" spans="1:14" s="202" customFormat="1" ht="15.75" customHeight="1" x14ac:dyDescent="0.2">
      <c r="A49" s="32"/>
      <c r="B49" s="643"/>
      <c r="C49" s="646"/>
      <c r="D49" s="647"/>
      <c r="E49" s="120"/>
      <c r="F49" s="32"/>
      <c r="G49" s="32"/>
      <c r="H49" s="72"/>
      <c r="I49" s="72"/>
      <c r="J49" s="72"/>
      <c r="K49" s="72"/>
      <c r="L49" s="72"/>
      <c r="M49" s="72"/>
      <c r="N49" s="213"/>
    </row>
    <row r="50" spans="1:14" s="202" customForma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13"/>
    </row>
    <row r="51" spans="1:14" s="202" customFormat="1" ht="24" customHeight="1" x14ac:dyDescent="0.25">
      <c r="A51" s="32"/>
      <c r="B51" s="150"/>
      <c r="C51" s="150"/>
      <c r="D51" s="150"/>
      <c r="E51" s="150"/>
      <c r="F51" s="751">
        <f>'vcai-3°EVALUADOR'!I44</f>
        <v>2019</v>
      </c>
      <c r="G51" s="150"/>
      <c r="H51" s="650"/>
      <c r="I51" s="650"/>
      <c r="J51" s="150"/>
      <c r="K51" s="650"/>
      <c r="L51" s="650"/>
      <c r="M51" s="150"/>
      <c r="N51" s="213"/>
    </row>
    <row r="52" spans="1:14" s="199" customFormat="1" ht="33" customHeight="1" x14ac:dyDescent="0.2">
      <c r="A52" s="32"/>
      <c r="B52" s="70"/>
      <c r="C52" s="70"/>
      <c r="D52" s="70"/>
      <c r="E52" s="70"/>
      <c r="F52" s="381" t="str">
        <f>'vcai-3°EVALUADOR'!I45</f>
        <v>AÑO DE LA EVALUACIÓN</v>
      </c>
      <c r="G52" s="70"/>
      <c r="H52" s="744" t="s">
        <v>117</v>
      </c>
      <c r="I52" s="744"/>
      <c r="J52" s="204"/>
      <c r="K52" s="744" t="s">
        <v>109</v>
      </c>
      <c r="L52" s="744"/>
      <c r="M52" s="70"/>
      <c r="N52" s="213"/>
    </row>
    <row r="53" spans="1:14" ht="12.75" hidden="1" customHeight="1" x14ac:dyDescent="0.2"/>
    <row r="54" spans="1:14" ht="12.75" hidden="1" customHeight="1" x14ac:dyDescent="0.2"/>
    <row r="55" spans="1:14" ht="12.75" hidden="1" customHeight="1" x14ac:dyDescent="0.2"/>
    <row r="56" spans="1:14" ht="12.75" hidden="1" customHeight="1" x14ac:dyDescent="0.2"/>
    <row r="57" spans="1:14" ht="12.75" hidden="1" customHeight="1" x14ac:dyDescent="0.2"/>
    <row r="58" spans="1:14" ht="12.75" hidden="1" customHeight="1" x14ac:dyDescent="0.2"/>
    <row r="59" spans="1:14" ht="12.75" hidden="1" customHeight="1" x14ac:dyDescent="0.2"/>
    <row r="60" spans="1:14" ht="12.75" hidden="1" customHeight="1" x14ac:dyDescent="0.2"/>
    <row r="61" spans="1:14" ht="12.75" hidden="1" customHeight="1" x14ac:dyDescent="0.2"/>
    <row r="62" spans="1:14" ht="12.75" hidden="1" customHeight="1" x14ac:dyDescent="0.2"/>
    <row r="63" spans="1:14" ht="12.75" hidden="1" customHeight="1" x14ac:dyDescent="0.2"/>
    <row r="64" spans="1:1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35433070866141736" right="0.35433070866141736" top="0.18" bottom="0.19685039370078741" header="0" footer="0"/>
      <printOptions horizontalCentered="1" verticalCentered="1"/>
      <pageSetup scale="57" orientation="landscape" r:id="rId1"/>
      <headerFooter alignWithMargins="0"/>
    </customSheetView>
  </customSheetViews>
  <mergeCells count="58">
    <mergeCell ref="H52:I52"/>
    <mergeCell ref="K52:L52"/>
    <mergeCell ref="K51:L51"/>
    <mergeCell ref="H51:I51"/>
    <mergeCell ref="I35:M35"/>
    <mergeCell ref="I36:M36"/>
    <mergeCell ref="I41:L47"/>
    <mergeCell ref="I48:L48"/>
    <mergeCell ref="B35:H36"/>
    <mergeCell ref="B37:H37"/>
    <mergeCell ref="B48:B49"/>
    <mergeCell ref="C48:D49"/>
    <mergeCell ref="C47:D47"/>
    <mergeCell ref="C43:D43"/>
    <mergeCell ref="C44:D44"/>
    <mergeCell ref="C45:D45"/>
    <mergeCell ref="C46:D46"/>
    <mergeCell ref="C42:D42"/>
    <mergeCell ref="B15:H16"/>
    <mergeCell ref="I15:M15"/>
    <mergeCell ref="I32:M32"/>
    <mergeCell ref="B31:H32"/>
    <mergeCell ref="I19:M19"/>
    <mergeCell ref="I20:M20"/>
    <mergeCell ref="B21:H21"/>
    <mergeCell ref="B33:H33"/>
    <mergeCell ref="D38:E38"/>
    <mergeCell ref="I31:M31"/>
    <mergeCell ref="C40:D40"/>
    <mergeCell ref="C41:D41"/>
    <mergeCell ref="D30:E30"/>
    <mergeCell ref="B25:H25"/>
    <mergeCell ref="D26:E26"/>
    <mergeCell ref="D34:E34"/>
    <mergeCell ref="B29:H29"/>
    <mergeCell ref="I16:M16"/>
    <mergeCell ref="B17:H17"/>
    <mergeCell ref="B23:H24"/>
    <mergeCell ref="I23:M23"/>
    <mergeCell ref="I24:M24"/>
    <mergeCell ref="B19:H20"/>
    <mergeCell ref="D22:E22"/>
    <mergeCell ref="D18:E18"/>
    <mergeCell ref="B4:M4"/>
    <mergeCell ref="B1:M1"/>
    <mergeCell ref="B27:H28"/>
    <mergeCell ref="I27:M27"/>
    <mergeCell ref="I28:M28"/>
    <mergeCell ref="B6:M6"/>
    <mergeCell ref="B7:M7"/>
    <mergeCell ref="B8:M8"/>
    <mergeCell ref="D14:E14"/>
    <mergeCell ref="B5:M5"/>
    <mergeCell ref="B9:M9"/>
    <mergeCell ref="I11:M11"/>
    <mergeCell ref="I12:M12"/>
    <mergeCell ref="B11:H12"/>
    <mergeCell ref="B13:H13"/>
  </mergeCells>
  <phoneticPr fontId="0" type="noConversion"/>
  <dataValidations xWindow="297" yWindow="432" count="5">
    <dataValidation type="textLength" operator="equal" allowBlank="1" showInputMessage="1" showErrorMessage="1" error="ANOTAR EL RFC DEL TITULAR DE LA UNIDAD RESPONSABLE, A TRECE POSISCIONES." sqref="H51:I51">
      <formula1>13</formula1>
    </dataValidation>
    <dataValidation type="textLength" operator="equal" allowBlank="1" showInputMessage="1" showErrorMessage="1" error="ANOTAR EL CURP. DEL TITULAR DE LA UNIDAD RESPNSABLE A 18 POSICIONES" sqref="K51:L51">
      <formula1>18</formula1>
    </dataValidation>
    <dataValidation allowBlank="1" showInputMessage="1" prompt="Anote la Unidad de Medida" sqref="C38 C34 C14 C18 C22 C30 C26"/>
    <dataValidation type="custom" allowBlank="1" showInputMessage="1" showErrorMessage="1" error="Elije una sola opción en los parámetros de evaluación" sqref="I34:L34 I14:L14 I18:L18 I22:L22 I26:L26 I30:L30 I38:L38">
      <formula1>COUNTIF($I14:$M14,I14)=1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4 M18 M22 M26 M30 M34 M38">
      <formula1>COUNTIF($I14:$M14,M14)=1</formula1>
    </dataValidation>
  </dataValidations>
  <printOptions horizontalCentered="1"/>
  <pageMargins left="0.35433070866141736" right="0.35433070866141736" top="0.19685039370078741" bottom="0.19685039370078741" header="0" footer="0"/>
  <pageSetup scale="48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85"/>
  <sheetViews>
    <sheetView showGridLines="0" zoomScale="90" zoomScaleNormal="90" zoomScaleSheetLayoutView="50" workbookViewId="0"/>
  </sheetViews>
  <sheetFormatPr baseColWidth="10" defaultColWidth="0" defaultRowHeight="12.75" zeroHeight="1" x14ac:dyDescent="0.2"/>
  <cols>
    <col min="1" max="1" width="1.7109375" style="191" customWidth="1"/>
    <col min="2" max="2" width="20.5703125" style="191" customWidth="1"/>
    <col min="3" max="3" width="23" style="191" customWidth="1"/>
    <col min="4" max="4" width="17.5703125" style="191" customWidth="1"/>
    <col min="5" max="5" width="18.42578125" style="191" customWidth="1"/>
    <col min="6" max="6" width="11.42578125" style="191" customWidth="1"/>
    <col min="7" max="7" width="19.85546875" style="191" customWidth="1"/>
    <col min="8" max="8" width="17.5703125" style="191" customWidth="1"/>
    <col min="9" max="9" width="14.85546875" style="191" customWidth="1"/>
    <col min="10" max="11" width="16.5703125" style="191" customWidth="1"/>
    <col min="12" max="12" width="2.5703125" style="191" customWidth="1"/>
    <col min="13" max="16384" width="3.85546875" style="191" hidden="1"/>
  </cols>
  <sheetData>
    <row r="1" spans="1:12" s="205" customFormat="1" ht="39" customHeight="1" x14ac:dyDescent="0.25">
      <c r="A1" s="32"/>
      <c r="B1" s="275" t="s">
        <v>183</v>
      </c>
      <c r="C1" s="293"/>
      <c r="D1" s="293"/>
      <c r="E1" s="293"/>
      <c r="F1" s="293"/>
      <c r="G1" s="293"/>
      <c r="H1" s="293"/>
      <c r="I1" s="293"/>
      <c r="J1" s="293"/>
      <c r="K1" s="294"/>
      <c r="L1" s="37"/>
    </row>
    <row r="2" spans="1:12" s="205" customFormat="1" ht="3" customHeight="1" x14ac:dyDescent="0.25">
      <c r="A2" s="32"/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37"/>
    </row>
    <row r="3" spans="1:12" ht="24.95" customHeight="1" x14ac:dyDescent="0.2">
      <c r="A3" s="32"/>
      <c r="B3" s="558">
        <f>'vcai-3°EVALUADOR'!B3</f>
        <v>0</v>
      </c>
      <c r="C3" s="559"/>
      <c r="D3" s="559"/>
      <c r="E3" s="559"/>
      <c r="F3" s="282"/>
      <c r="G3" s="560">
        <f>'vcai-3°EVALUADOR'!G3</f>
        <v>0</v>
      </c>
      <c r="H3" s="560"/>
      <c r="I3" s="297"/>
      <c r="J3" s="559">
        <f>'vcai-3°EVALUADOR'!J3</f>
        <v>0</v>
      </c>
      <c r="K3" s="561"/>
      <c r="L3" s="32"/>
    </row>
    <row r="4" spans="1:12" ht="9" customHeight="1" x14ac:dyDescent="0.2">
      <c r="A4" s="32"/>
      <c r="B4" s="562" t="str">
        <f>'vcai-3°EVALUADOR'!B4</f>
        <v>NOMBRE DEL EVALUADO</v>
      </c>
      <c r="C4" s="477"/>
      <c r="D4" s="477"/>
      <c r="E4" s="477"/>
      <c r="F4" s="284"/>
      <c r="G4" s="477" t="str">
        <f>'vcai-3°EVALUADOR'!G4</f>
        <v xml:space="preserve">RFC </v>
      </c>
      <c r="H4" s="477"/>
      <c r="I4" s="298"/>
      <c r="J4" s="477" t="str">
        <f>'vcai-3°EVALUADOR'!J4</f>
        <v xml:space="preserve">CURP  </v>
      </c>
      <c r="K4" s="478"/>
      <c r="L4" s="32"/>
    </row>
    <row r="5" spans="1:12" ht="24.95" customHeight="1" x14ac:dyDescent="0.2">
      <c r="A5" s="32"/>
      <c r="B5" s="515">
        <f>'vcai-3°EVALUADOR'!B5</f>
        <v>0</v>
      </c>
      <c r="C5" s="516"/>
      <c r="D5" s="516"/>
      <c r="E5" s="516"/>
      <c r="F5" s="516"/>
      <c r="G5" s="516"/>
      <c r="H5" s="516"/>
      <c r="I5" s="298"/>
      <c r="J5" s="544">
        <f>'vcai-3°EVALUADOR'!J5</f>
        <v>54</v>
      </c>
      <c r="K5" s="545"/>
      <c r="L5" s="32"/>
    </row>
    <row r="6" spans="1:12" ht="9" customHeight="1" x14ac:dyDescent="0.2">
      <c r="A6" s="32"/>
      <c r="B6" s="562" t="str">
        <f>'vcai-3°EVALUADOR'!B6</f>
        <v>DENOMINACIÓN DEL PUESTO</v>
      </c>
      <c r="C6" s="477"/>
      <c r="D6" s="477"/>
      <c r="E6" s="477"/>
      <c r="F6" s="477"/>
      <c r="G6" s="477"/>
      <c r="H6" s="477"/>
      <c r="I6" s="298"/>
      <c r="J6" s="477" t="str">
        <f>'vcai-3°EVALUADOR'!J6</f>
        <v>RUSP</v>
      </c>
      <c r="K6" s="478"/>
      <c r="L6" s="32"/>
    </row>
    <row r="7" spans="1:12" ht="24.95" customHeight="1" x14ac:dyDescent="0.25">
      <c r="A7" s="32"/>
      <c r="B7" s="515">
        <f>'vcai-3°EVALUADOR'!B7</f>
        <v>0</v>
      </c>
      <c r="C7" s="516"/>
      <c r="D7" s="516"/>
      <c r="E7" s="516"/>
      <c r="F7" s="286"/>
      <c r="G7" s="516">
        <f>'vcai-3°EVALUADOR'!G7</f>
        <v>0</v>
      </c>
      <c r="H7" s="516"/>
      <c r="I7" s="516"/>
      <c r="J7" s="516"/>
      <c r="K7" s="517"/>
      <c r="L7" s="32"/>
    </row>
    <row r="8" spans="1:12" ht="9" customHeight="1" x14ac:dyDescent="0.2">
      <c r="A8" s="32"/>
      <c r="B8" s="474" t="str">
        <f>'vcai-3°EVALUADOR'!B8</f>
        <v>NOMBRE DE LA DEPENDENCIA U ÓRGANO ADMINISTRATIVO DESCONCENTRADO</v>
      </c>
      <c r="C8" s="475"/>
      <c r="D8" s="475"/>
      <c r="E8" s="475"/>
      <c r="F8" s="299"/>
      <c r="G8" s="477" t="str">
        <f>'vcai-3°EVALUADOR'!G8</f>
        <v>CLAVE Y NOMBRE DE LA UNIDAD ADMINISTRATIVA RESPONSABLE</v>
      </c>
      <c r="H8" s="477"/>
      <c r="I8" s="477"/>
      <c r="J8" s="477"/>
      <c r="K8" s="478"/>
      <c r="L8" s="32"/>
    </row>
    <row r="9" spans="1:12" ht="24.95" customHeight="1" x14ac:dyDescent="0.2">
      <c r="A9" s="32"/>
      <c r="B9" s="551">
        <f>'vcai-3°EVALUADOR'!B9</f>
        <v>0</v>
      </c>
      <c r="C9" s="552"/>
      <c r="D9" s="552"/>
      <c r="E9" s="552"/>
      <c r="F9" s="552"/>
      <c r="G9" s="552"/>
      <c r="H9" s="552"/>
      <c r="I9" s="552"/>
      <c r="J9" s="552"/>
      <c r="K9" s="553"/>
      <c r="L9" s="32"/>
    </row>
    <row r="10" spans="1:12" ht="9" customHeight="1" x14ac:dyDescent="0.2">
      <c r="A10" s="32"/>
      <c r="B10" s="482" t="str">
        <f>'vcai-3°EVALUADOR'!B10</f>
        <v>LUGAR y FECHA DE LA APLICACIÓN</v>
      </c>
      <c r="C10" s="483"/>
      <c r="D10" s="483"/>
      <c r="E10" s="483"/>
      <c r="F10" s="483"/>
      <c r="G10" s="483"/>
      <c r="H10" s="483"/>
      <c r="I10" s="483"/>
      <c r="J10" s="483"/>
      <c r="K10" s="484"/>
      <c r="L10" s="32"/>
    </row>
    <row r="11" spans="1:12" ht="2.25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s="205" customFormat="1" ht="28.5" customHeight="1" x14ac:dyDescent="0.2">
      <c r="A12" s="32"/>
      <c r="B12" s="538" t="s">
        <v>40</v>
      </c>
      <c r="C12" s="539"/>
      <c r="D12" s="539"/>
      <c r="E12" s="539"/>
      <c r="F12" s="539"/>
      <c r="G12" s="539"/>
      <c r="H12" s="539"/>
      <c r="I12" s="539"/>
      <c r="J12" s="539"/>
      <c r="K12" s="540"/>
      <c r="L12" s="37"/>
    </row>
    <row r="13" spans="1:12" s="205" customFormat="1" ht="29.25" customHeight="1" x14ac:dyDescent="0.2">
      <c r="A13" s="32"/>
      <c r="B13" s="541" t="s">
        <v>21</v>
      </c>
      <c r="C13" s="542"/>
      <c r="D13" s="546"/>
      <c r="E13" s="546"/>
      <c r="F13" s="546"/>
      <c r="G13" s="547"/>
      <c r="H13" s="289" t="s">
        <v>172</v>
      </c>
      <c r="I13" s="289" t="s">
        <v>92</v>
      </c>
      <c r="J13" s="289" t="s">
        <v>171</v>
      </c>
      <c r="K13" s="289" t="s">
        <v>173</v>
      </c>
      <c r="L13" s="37"/>
    </row>
    <row r="14" spans="1:12" s="206" customFormat="1" ht="18" customHeight="1" x14ac:dyDescent="0.2">
      <c r="A14" s="101"/>
      <c r="B14" s="608" t="str">
        <f>'vcai-3°EVALUADOR'!B14</f>
        <v>Identifica la interrelación de su área con otras áreas en el mediano plazo.</v>
      </c>
      <c r="C14" s="608"/>
      <c r="D14" s="608"/>
      <c r="E14" s="608"/>
      <c r="F14" s="608"/>
      <c r="G14" s="608"/>
      <c r="H14" s="158"/>
      <c r="I14" s="158"/>
      <c r="J14" s="158"/>
      <c r="K14" s="158"/>
      <c r="L14" s="35"/>
    </row>
    <row r="15" spans="1:12" s="206" customFormat="1" ht="30" customHeight="1" x14ac:dyDescent="0.2">
      <c r="A15" s="101"/>
      <c r="B15" s="608" t="str">
        <f>'vcai-3°EVALUADOR'!B15</f>
        <v>Considera el impacto de las acciones de sus colaboradores y los requerimientos y necesidades a mediano plazo de los clientes internos ciudadanos.</v>
      </c>
      <c r="C15" s="608"/>
      <c r="D15" s="608"/>
      <c r="E15" s="608"/>
      <c r="F15" s="608"/>
      <c r="G15" s="608"/>
      <c r="H15" s="158"/>
      <c r="I15" s="158"/>
      <c r="J15" s="158"/>
      <c r="K15" s="158"/>
      <c r="L15" s="35"/>
    </row>
    <row r="16" spans="1:12" s="206" customFormat="1" ht="19.5" customHeight="1" x14ac:dyDescent="0.2">
      <c r="A16" s="101"/>
      <c r="B16" s="608" t="str">
        <f>'vcai-3°EVALUADOR'!B16</f>
        <v>Genera planes de contingencia para afrontar situaciones imprevistas en un mediano plazo.</v>
      </c>
      <c r="C16" s="608"/>
      <c r="D16" s="608"/>
      <c r="E16" s="608"/>
      <c r="F16" s="608"/>
      <c r="G16" s="608"/>
      <c r="H16" s="158"/>
      <c r="I16" s="158"/>
      <c r="J16" s="158"/>
      <c r="K16" s="158"/>
      <c r="L16" s="35"/>
    </row>
    <row r="17" spans="1:12" s="205" customFormat="1" ht="38.25" customHeight="1" x14ac:dyDescent="0.2">
      <c r="A17" s="32"/>
      <c r="B17" s="663" t="s">
        <v>139</v>
      </c>
      <c r="C17" s="664"/>
      <c r="D17" s="664"/>
      <c r="E17" s="664"/>
      <c r="F17" s="664"/>
      <c r="G17" s="664"/>
      <c r="H17" s="664"/>
      <c r="I17" s="664"/>
      <c r="J17" s="664"/>
      <c r="K17" s="665"/>
      <c r="L17" s="94"/>
    </row>
    <row r="18" spans="1:12" s="205" customFormat="1" ht="26.25" customHeight="1" x14ac:dyDescent="0.2">
      <c r="A18" s="32"/>
      <c r="B18" s="541" t="s">
        <v>21</v>
      </c>
      <c r="C18" s="542"/>
      <c r="D18" s="546"/>
      <c r="E18" s="546"/>
      <c r="F18" s="546"/>
      <c r="G18" s="547"/>
      <c r="H18" s="289" t="s">
        <v>172</v>
      </c>
      <c r="I18" s="289" t="s">
        <v>92</v>
      </c>
      <c r="J18" s="289" t="s">
        <v>171</v>
      </c>
      <c r="K18" s="289" t="s">
        <v>173</v>
      </c>
      <c r="L18" s="94"/>
    </row>
    <row r="19" spans="1:12" s="205" customFormat="1" ht="21.2" customHeight="1" x14ac:dyDescent="0.2">
      <c r="A19" s="32"/>
      <c r="B19" s="608" t="str">
        <f>'vcai-3°EVALUADOR'!B19</f>
        <v>Toma acciones específicas para promover la efectividad del equipo.</v>
      </c>
      <c r="C19" s="608"/>
      <c r="D19" s="608"/>
      <c r="E19" s="608"/>
      <c r="F19" s="608"/>
      <c r="G19" s="608"/>
      <c r="H19" s="158"/>
      <c r="I19" s="158"/>
      <c r="J19" s="158"/>
      <c r="K19" s="158"/>
      <c r="L19" s="37"/>
    </row>
    <row r="20" spans="1:12" s="205" customFormat="1" ht="25.5" customHeight="1" x14ac:dyDescent="0.2">
      <c r="A20" s="32"/>
      <c r="B20" s="608" t="str">
        <f>'vcai-3°EVALUADOR'!B20</f>
        <v>Establece estándares claros, retadores y alcanzables exigiendo un alto desempeño y creando un aliciente permanente para el equipo.</v>
      </c>
      <c r="C20" s="608"/>
      <c r="D20" s="608"/>
      <c r="E20" s="608"/>
      <c r="F20" s="608"/>
      <c r="G20" s="608"/>
      <c r="H20" s="158"/>
      <c r="I20" s="158"/>
      <c r="J20" s="158"/>
      <c r="K20" s="158"/>
      <c r="L20" s="37"/>
    </row>
    <row r="21" spans="1:12" s="205" customFormat="1" ht="21.2" customHeight="1" x14ac:dyDescent="0.2">
      <c r="A21" s="32"/>
      <c r="B21" s="608" t="str">
        <f>'vcai-3°EVALUADOR'!B21</f>
        <v>Ayuda a otros para que identifiquen obstáculos y tomen acción para eliminarlos.</v>
      </c>
      <c r="C21" s="608"/>
      <c r="D21" s="608"/>
      <c r="E21" s="608"/>
      <c r="F21" s="608"/>
      <c r="G21" s="608"/>
      <c r="H21" s="158"/>
      <c r="I21" s="158"/>
      <c r="J21" s="158"/>
      <c r="K21" s="158"/>
      <c r="L21" s="37"/>
    </row>
    <row r="22" spans="1:12" s="205" customFormat="1" ht="42" customHeight="1" x14ac:dyDescent="0.2">
      <c r="A22" s="32"/>
      <c r="B22" s="538" t="s">
        <v>84</v>
      </c>
      <c r="C22" s="539"/>
      <c r="D22" s="539"/>
      <c r="E22" s="539"/>
      <c r="F22" s="539"/>
      <c r="G22" s="539"/>
      <c r="H22" s="539"/>
      <c r="I22" s="539"/>
      <c r="J22" s="539"/>
      <c r="K22" s="540"/>
      <c r="L22" s="37"/>
    </row>
    <row r="23" spans="1:12" s="205" customFormat="1" ht="26.25" customHeight="1" x14ac:dyDescent="0.2">
      <c r="A23" s="32"/>
      <c r="B23" s="541" t="s">
        <v>21</v>
      </c>
      <c r="C23" s="542"/>
      <c r="D23" s="546"/>
      <c r="E23" s="546"/>
      <c r="F23" s="546"/>
      <c r="G23" s="547"/>
      <c r="H23" s="289" t="s">
        <v>172</v>
      </c>
      <c r="I23" s="289" t="s">
        <v>92</v>
      </c>
      <c r="J23" s="289" t="s">
        <v>171</v>
      </c>
      <c r="K23" s="289" t="s">
        <v>173</v>
      </c>
      <c r="L23" s="37"/>
    </row>
    <row r="24" spans="1:12" s="206" customFormat="1" ht="25.5" customHeight="1" x14ac:dyDescent="0.2">
      <c r="A24" s="101"/>
      <c r="B24" s="608" t="str">
        <f>'vcai-3°EVALUADOR'!B24</f>
        <v>Le clarifica a su equipo la dirección y prioridades para alcanzar los objetivos establecidos, equilibrando lo urgente y lo importante.</v>
      </c>
      <c r="C24" s="608"/>
      <c r="D24" s="608"/>
      <c r="E24" s="608"/>
      <c r="F24" s="608"/>
      <c r="G24" s="608"/>
      <c r="H24" s="158"/>
      <c r="I24" s="158"/>
      <c r="J24" s="158"/>
      <c r="K24" s="158"/>
      <c r="L24" s="124"/>
    </row>
    <row r="25" spans="1:12" s="206" customFormat="1" ht="21.2" customHeight="1" x14ac:dyDescent="0.2">
      <c r="A25" s="101"/>
      <c r="B25" s="608" t="str">
        <f>'vcai-3°EVALUADOR'!B25</f>
        <v>Resuelve problemas a fin de que el equipo cumpla con precisión  los estándares establecidos.</v>
      </c>
      <c r="C25" s="608"/>
      <c r="D25" s="608"/>
      <c r="E25" s="608"/>
      <c r="F25" s="608"/>
      <c r="G25" s="608"/>
      <c r="H25" s="158"/>
      <c r="I25" s="158"/>
      <c r="J25" s="158"/>
      <c r="K25" s="158"/>
      <c r="L25" s="124"/>
    </row>
    <row r="26" spans="1:12" s="206" customFormat="1" ht="21.2" customHeight="1" x14ac:dyDescent="0.2">
      <c r="A26" s="101"/>
      <c r="B26" s="608" t="str">
        <f>'vcai-3°EVALUADOR'!B26</f>
        <v xml:space="preserve">Emplea métodos alternativos de trabajo, a fin de superar los obstáculos y alcanzar los objetivos. </v>
      </c>
      <c r="C26" s="608"/>
      <c r="D26" s="608"/>
      <c r="E26" s="608"/>
      <c r="F26" s="608"/>
      <c r="G26" s="608"/>
      <c r="H26" s="158"/>
      <c r="I26" s="158"/>
      <c r="J26" s="158"/>
      <c r="K26" s="158"/>
      <c r="L26" s="124"/>
    </row>
    <row r="27" spans="1:12" s="205" customFormat="1" ht="36.75" customHeight="1" x14ac:dyDescent="0.2">
      <c r="A27" s="32"/>
      <c r="B27" s="573" t="s">
        <v>41</v>
      </c>
      <c r="C27" s="574"/>
      <c r="D27" s="574"/>
      <c r="E27" s="574"/>
      <c r="F27" s="574"/>
      <c r="G27" s="574"/>
      <c r="H27" s="574"/>
      <c r="I27" s="574"/>
      <c r="J27" s="574"/>
      <c r="K27" s="575"/>
      <c r="L27" s="37"/>
    </row>
    <row r="28" spans="1:12" s="205" customFormat="1" ht="26.25" customHeight="1" x14ac:dyDescent="0.2">
      <c r="A28" s="32"/>
      <c r="B28" s="541" t="s">
        <v>21</v>
      </c>
      <c r="C28" s="542"/>
      <c r="D28" s="546"/>
      <c r="E28" s="546"/>
      <c r="F28" s="546"/>
      <c r="G28" s="547"/>
      <c r="H28" s="289" t="s">
        <v>172</v>
      </c>
      <c r="I28" s="289" t="s">
        <v>92</v>
      </c>
      <c r="J28" s="289" t="s">
        <v>171</v>
      </c>
      <c r="K28" s="289" t="s">
        <v>173</v>
      </c>
      <c r="L28" s="37"/>
    </row>
    <row r="29" spans="1:12" s="207" customFormat="1" ht="21.2" customHeight="1" x14ac:dyDescent="0.2">
      <c r="A29" s="102"/>
      <c r="B29" s="609" t="str">
        <f>'vcai-3°EVALUADOR'!B29</f>
        <v>Argumenta y defiende su posición basado en aspectos relevantes, hechos y regulaciones.</v>
      </c>
      <c r="C29" s="610"/>
      <c r="D29" s="610"/>
      <c r="E29" s="610"/>
      <c r="F29" s="610"/>
      <c r="G29" s="611"/>
      <c r="H29" s="158"/>
      <c r="I29" s="158"/>
      <c r="J29" s="158"/>
      <c r="K29" s="158"/>
      <c r="L29" s="125"/>
    </row>
    <row r="30" spans="1:12" s="207" customFormat="1" ht="21.2" customHeight="1" x14ac:dyDescent="0.2">
      <c r="A30" s="102"/>
      <c r="B30" s="609" t="str">
        <f>'vcai-3°EVALUADOR'!B30</f>
        <v>Identifica los puntos de convergencia y señala los beneficios para las partes involucradas.</v>
      </c>
      <c r="C30" s="610"/>
      <c r="D30" s="610"/>
      <c r="E30" s="610"/>
      <c r="F30" s="610"/>
      <c r="G30" s="611"/>
      <c r="H30" s="158"/>
      <c r="I30" s="158"/>
      <c r="J30" s="158"/>
      <c r="K30" s="158"/>
      <c r="L30" s="125"/>
    </row>
    <row r="31" spans="1:12" s="206" customFormat="1" ht="21.2" customHeight="1" x14ac:dyDescent="0.2">
      <c r="A31" s="101"/>
      <c r="B31" s="609" t="str">
        <f>'vcai-3°EVALUADOR'!B31</f>
        <v>Enfrenta desacuerdos y rechazos sin afectar el logro de sus metas de negociación.</v>
      </c>
      <c r="C31" s="610"/>
      <c r="D31" s="610"/>
      <c r="E31" s="610"/>
      <c r="F31" s="610"/>
      <c r="G31" s="611"/>
      <c r="H31" s="158"/>
      <c r="I31" s="158"/>
      <c r="J31" s="158"/>
      <c r="K31" s="158"/>
      <c r="L31" s="124"/>
    </row>
    <row r="32" spans="1:12" s="205" customFormat="1" ht="50.25" customHeight="1" x14ac:dyDescent="0.2">
      <c r="A32" s="32"/>
      <c r="B32" s="538" t="s">
        <v>42</v>
      </c>
      <c r="C32" s="539"/>
      <c r="D32" s="539"/>
      <c r="E32" s="539"/>
      <c r="F32" s="539"/>
      <c r="G32" s="539"/>
      <c r="H32" s="539"/>
      <c r="I32" s="539"/>
      <c r="J32" s="539"/>
      <c r="K32" s="540"/>
      <c r="L32" s="37"/>
    </row>
    <row r="33" spans="1:12" s="205" customFormat="1" ht="26.25" customHeight="1" x14ac:dyDescent="0.2">
      <c r="A33" s="32"/>
      <c r="B33" s="541" t="s">
        <v>21</v>
      </c>
      <c r="C33" s="542"/>
      <c r="D33" s="546"/>
      <c r="E33" s="546"/>
      <c r="F33" s="546"/>
      <c r="G33" s="547"/>
      <c r="H33" s="289" t="s">
        <v>172</v>
      </c>
      <c r="I33" s="289" t="s">
        <v>92</v>
      </c>
      <c r="J33" s="289" t="s">
        <v>171</v>
      </c>
      <c r="K33" s="289" t="s">
        <v>173</v>
      </c>
      <c r="L33" s="37"/>
    </row>
    <row r="34" spans="1:12" s="206" customFormat="1" ht="21.75" customHeight="1" x14ac:dyDescent="0.2">
      <c r="A34" s="101"/>
      <c r="B34" s="608" t="str">
        <f>'vcai-3°EVALUADOR'!B34</f>
        <v>Se integra efectivamente a equipos de diferentes áreas o disciplinas.</v>
      </c>
      <c r="C34" s="608"/>
      <c r="D34" s="608"/>
      <c r="E34" s="608"/>
      <c r="F34" s="608"/>
      <c r="G34" s="608"/>
      <c r="H34" s="158"/>
      <c r="I34" s="158"/>
      <c r="J34" s="158"/>
      <c r="K34" s="158"/>
      <c r="L34" s="124"/>
    </row>
    <row r="35" spans="1:12" s="206" customFormat="1" ht="26.25" customHeight="1" x14ac:dyDescent="0.2">
      <c r="A35" s="101"/>
      <c r="B35" s="608" t="str">
        <f>'vcai-3°EVALUADOR'!B35</f>
        <v>Actúa considerando el impacto de su participación en el logro de los objetivos grupales.</v>
      </c>
      <c r="C35" s="608"/>
      <c r="D35" s="608"/>
      <c r="E35" s="608"/>
      <c r="F35" s="608"/>
      <c r="G35" s="608"/>
      <c r="H35" s="158"/>
      <c r="I35" s="158"/>
      <c r="J35" s="158"/>
      <c r="K35" s="158"/>
      <c r="L35" s="124"/>
    </row>
    <row r="36" spans="1:12" s="208" customFormat="1" ht="3" customHeight="1" x14ac:dyDescent="0.2">
      <c r="A36" s="101"/>
      <c r="B36" s="152"/>
      <c r="C36" s="153"/>
      <c r="D36" s="152"/>
      <c r="E36" s="152"/>
      <c r="F36" s="152"/>
      <c r="G36" s="152"/>
      <c r="H36" s="120"/>
      <c r="I36" s="120"/>
      <c r="J36" s="120"/>
      <c r="K36" s="120"/>
      <c r="L36" s="124"/>
    </row>
    <row r="37" spans="1:12" s="360" customFormat="1" x14ac:dyDescent="0.2">
      <c r="A37" s="32"/>
      <c r="B37" s="154" t="s">
        <v>31</v>
      </c>
      <c r="C37" s="290" t="str">
        <f>'tablas de calculo'!Q4</f>
        <v>Verifica la evaluación</v>
      </c>
      <c r="D37" s="32"/>
      <c r="E37" s="32"/>
      <c r="F37" s="32"/>
      <c r="G37" s="32"/>
      <c r="H37" s="32"/>
      <c r="I37" s="32"/>
      <c r="J37" s="32"/>
      <c r="K37" s="32"/>
      <c r="L37" s="37"/>
    </row>
    <row r="38" spans="1:12" s="360" customFormat="1" x14ac:dyDescent="0.2">
      <c r="A38" s="32"/>
      <c r="B38" s="154" t="s">
        <v>0</v>
      </c>
      <c r="C38" s="290" t="str">
        <f>'tablas de calculo'!Q8</f>
        <v>Verifica la evaluación</v>
      </c>
      <c r="D38" s="32"/>
      <c r="E38" s="32"/>
      <c r="F38" s="32"/>
      <c r="G38" s="32"/>
      <c r="H38" s="32"/>
      <c r="I38" s="32"/>
      <c r="J38" s="32"/>
      <c r="K38" s="32"/>
      <c r="L38" s="37"/>
    </row>
    <row r="39" spans="1:12" s="360" customFormat="1" x14ac:dyDescent="0.2">
      <c r="A39" s="32"/>
      <c r="B39" s="155" t="s">
        <v>1</v>
      </c>
      <c r="C39" s="290" t="str">
        <f>'tablas de calculo'!Q12</f>
        <v>Verifica la evaluación</v>
      </c>
      <c r="D39" s="32"/>
      <c r="E39" s="32"/>
      <c r="F39" s="32"/>
      <c r="G39" s="32"/>
      <c r="H39" s="32"/>
      <c r="I39" s="32"/>
      <c r="J39" s="32"/>
      <c r="K39" s="32"/>
      <c r="L39" s="37"/>
    </row>
    <row r="40" spans="1:12" s="360" customFormat="1" x14ac:dyDescent="0.2">
      <c r="A40" s="32"/>
      <c r="B40" s="155" t="s">
        <v>3</v>
      </c>
      <c r="C40" s="290" t="str">
        <f>'tablas de calculo'!Q16</f>
        <v>Verifica la evaluacion</v>
      </c>
      <c r="D40" s="32"/>
      <c r="E40" s="32"/>
      <c r="F40" s="32"/>
      <c r="G40" s="32"/>
      <c r="H40" s="32"/>
      <c r="I40" s="32"/>
      <c r="J40" s="32"/>
      <c r="K40" s="32"/>
      <c r="L40" s="37"/>
    </row>
    <row r="41" spans="1:12" s="360" customFormat="1" ht="13.5" thickBot="1" x14ac:dyDescent="0.25">
      <c r="A41" s="32"/>
      <c r="B41" s="155" t="s">
        <v>2</v>
      </c>
      <c r="C41" s="291" t="str">
        <f>'tablas de calculo'!Q20</f>
        <v>Verifica la evaluación</v>
      </c>
      <c r="D41" s="32"/>
      <c r="E41" s="32"/>
      <c r="F41" s="32"/>
      <c r="G41" s="32"/>
      <c r="H41" s="32"/>
      <c r="I41" s="32"/>
      <c r="J41" s="32"/>
      <c r="K41" s="32"/>
      <c r="L41" s="37"/>
    </row>
    <row r="42" spans="1:12" s="360" customFormat="1" ht="31.5" customHeight="1" x14ac:dyDescent="0.2">
      <c r="A42" s="32"/>
      <c r="B42" s="156" t="s">
        <v>5</v>
      </c>
      <c r="C42" s="292">
        <f>'tablas de calculo'!Q21</f>
        <v>0</v>
      </c>
      <c r="D42" s="70"/>
      <c r="E42" s="32"/>
      <c r="F42" s="32"/>
      <c r="G42" s="32"/>
      <c r="H42" s="661"/>
      <c r="I42" s="661"/>
      <c r="J42" s="661"/>
      <c r="K42" s="32"/>
      <c r="L42" s="37"/>
    </row>
    <row r="43" spans="1:12" s="360" customFormat="1" ht="32.25" customHeight="1" x14ac:dyDescent="0.2">
      <c r="A43" s="32"/>
      <c r="B43" s="157" t="s">
        <v>6</v>
      </c>
      <c r="C43" s="289" t="str">
        <f>'tablas de calculo'!Q22</f>
        <v>Aplica la evaluación</v>
      </c>
      <c r="D43" s="116"/>
      <c r="E43" s="572">
        <f>VCCOGR!F51</f>
        <v>2019</v>
      </c>
      <c r="F43" s="572"/>
      <c r="G43" s="70"/>
      <c r="H43" s="662"/>
      <c r="I43" s="662"/>
      <c r="J43" s="662"/>
      <c r="K43" s="70"/>
      <c r="L43" s="37"/>
    </row>
    <row r="44" spans="1:12" s="360" customFormat="1" x14ac:dyDescent="0.2">
      <c r="A44" s="32"/>
      <c r="B44" s="32"/>
      <c r="C44" s="32"/>
      <c r="D44" s="32"/>
      <c r="E44" s="660" t="str">
        <f>VCCOGR!F52</f>
        <v>AÑO DE LA EVALUACIÓN</v>
      </c>
      <c r="F44" s="660"/>
      <c r="G44" s="32"/>
      <c r="H44" s="660" t="s">
        <v>27</v>
      </c>
      <c r="I44" s="660"/>
      <c r="J44" s="660"/>
      <c r="K44" s="130"/>
      <c r="L44" s="37"/>
    </row>
    <row r="45" spans="1:12" s="360" customFormat="1" ht="1.5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7"/>
    </row>
    <row r="46" spans="1:12" s="360" customFormat="1" ht="16.5" customHeight="1" x14ac:dyDescent="0.2">
      <c r="A46" s="32"/>
      <c r="B46" s="657" t="s">
        <v>34</v>
      </c>
      <c r="C46" s="658"/>
      <c r="D46" s="658"/>
      <c r="E46" s="658"/>
      <c r="F46" s="658"/>
      <c r="G46" s="658"/>
      <c r="H46" s="658"/>
      <c r="I46" s="658"/>
      <c r="J46" s="658"/>
      <c r="K46" s="659"/>
      <c r="L46" s="77"/>
    </row>
    <row r="47" spans="1:12" s="205" customFormat="1" ht="25.5" customHeight="1" x14ac:dyDescent="0.2">
      <c r="A47" s="32"/>
      <c r="B47" s="654"/>
      <c r="C47" s="655"/>
      <c r="D47" s="289" t="s">
        <v>81</v>
      </c>
      <c r="E47" s="656"/>
      <c r="F47" s="656"/>
      <c r="G47" s="656"/>
      <c r="H47" s="656"/>
      <c r="I47" s="656"/>
      <c r="J47" s="656"/>
      <c r="K47" s="655"/>
      <c r="L47" s="77"/>
    </row>
    <row r="48" spans="1:12" s="205" customFormat="1" ht="25.5" customHeight="1" x14ac:dyDescent="0.2">
      <c r="A48" s="32"/>
      <c r="B48" s="654"/>
      <c r="C48" s="655"/>
      <c r="D48" s="289" t="s">
        <v>81</v>
      </c>
      <c r="E48" s="656"/>
      <c r="F48" s="656"/>
      <c r="G48" s="656"/>
      <c r="H48" s="656"/>
      <c r="I48" s="656"/>
      <c r="J48" s="656"/>
      <c r="K48" s="655"/>
      <c r="L48" s="126"/>
    </row>
    <row r="49" spans="1:12" s="205" customFormat="1" ht="25.5" customHeight="1" x14ac:dyDescent="0.2">
      <c r="A49" s="32"/>
      <c r="B49" s="654"/>
      <c r="C49" s="655"/>
      <c r="D49" s="289" t="s">
        <v>81</v>
      </c>
      <c r="E49" s="656"/>
      <c r="F49" s="656"/>
      <c r="G49" s="656"/>
      <c r="H49" s="656"/>
      <c r="I49" s="656"/>
      <c r="J49" s="656"/>
      <c r="K49" s="655"/>
      <c r="L49" s="126"/>
    </row>
    <row r="50" spans="1:12" s="205" customFormat="1" ht="25.5" customHeight="1" x14ac:dyDescent="0.2">
      <c r="A50" s="32"/>
      <c r="B50" s="654"/>
      <c r="C50" s="655"/>
      <c r="D50" s="289" t="s">
        <v>81</v>
      </c>
      <c r="E50" s="652"/>
      <c r="F50" s="652"/>
      <c r="G50" s="652"/>
      <c r="H50" s="652"/>
      <c r="I50" s="652"/>
      <c r="J50" s="652"/>
      <c r="K50" s="653"/>
      <c r="L50" s="126"/>
    </row>
    <row r="51" spans="1:12" s="205" customFormat="1" ht="25.5" customHeight="1" x14ac:dyDescent="0.2">
      <c r="A51" s="32"/>
      <c r="B51" s="654"/>
      <c r="C51" s="655"/>
      <c r="D51" s="289" t="s">
        <v>81</v>
      </c>
      <c r="E51" s="652"/>
      <c r="F51" s="652"/>
      <c r="G51" s="652"/>
      <c r="H51" s="652"/>
      <c r="I51" s="652"/>
      <c r="J51" s="652"/>
      <c r="K51" s="653"/>
      <c r="L51" s="126"/>
    </row>
    <row r="52" spans="1:12" s="205" customFormat="1" ht="25.5" customHeight="1" x14ac:dyDescent="0.2">
      <c r="A52" s="32"/>
      <c r="B52" s="654"/>
      <c r="C52" s="655"/>
      <c r="D52" s="289" t="s">
        <v>81</v>
      </c>
      <c r="E52" s="652"/>
      <c r="F52" s="652"/>
      <c r="G52" s="652"/>
      <c r="H52" s="652"/>
      <c r="I52" s="652"/>
      <c r="J52" s="652"/>
      <c r="K52" s="653"/>
      <c r="L52" s="126"/>
    </row>
    <row r="53" spans="1:12" s="205" customFormat="1" ht="25.5" customHeight="1" x14ac:dyDescent="0.2">
      <c r="A53" s="32"/>
      <c r="B53" s="654"/>
      <c r="C53" s="655"/>
      <c r="D53" s="289" t="s">
        <v>81</v>
      </c>
      <c r="E53" s="652"/>
      <c r="F53" s="652"/>
      <c r="G53" s="652"/>
      <c r="H53" s="652"/>
      <c r="I53" s="652"/>
      <c r="J53" s="652"/>
      <c r="K53" s="653"/>
      <c r="L53" s="126"/>
    </row>
    <row r="54" spans="1:12" s="205" customFormat="1" ht="13.5" customHeight="1" x14ac:dyDescent="0.2">
      <c r="A54" s="32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7"/>
    </row>
    <row r="55" spans="1:12" hidden="1" x14ac:dyDescent="0.2"/>
    <row r="56" spans="1:12" hidden="1" x14ac:dyDescent="0.2"/>
    <row r="57" spans="1:12" hidden="1" x14ac:dyDescent="0.2"/>
    <row r="58" spans="1:12" ht="13.5" hidden="1" customHeight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59">
    <mergeCell ref="B17:K17"/>
    <mergeCell ref="B14:G14"/>
    <mergeCell ref="B25:G25"/>
    <mergeCell ref="E43:F43"/>
    <mergeCell ref="E44:F44"/>
    <mergeCell ref="B13:G13"/>
    <mergeCell ref="B5:H5"/>
    <mergeCell ref="J5:K5"/>
    <mergeCell ref="B9:K9"/>
    <mergeCell ref="B10:K10"/>
    <mergeCell ref="B6:H6"/>
    <mergeCell ref="B7:E7"/>
    <mergeCell ref="G7:K7"/>
    <mergeCell ref="B8:E8"/>
    <mergeCell ref="B12:K12"/>
    <mergeCell ref="G8:K8"/>
    <mergeCell ref="J6:K6"/>
    <mergeCell ref="J3:K3"/>
    <mergeCell ref="B4:E4"/>
    <mergeCell ref="G4:H4"/>
    <mergeCell ref="J4:K4"/>
    <mergeCell ref="B3:E3"/>
    <mergeCell ref="G3:H3"/>
    <mergeCell ref="B46:K46"/>
    <mergeCell ref="E47:K47"/>
    <mergeCell ref="B15:G15"/>
    <mergeCell ref="B22:K22"/>
    <mergeCell ref="B21:G21"/>
    <mergeCell ref="H44:J44"/>
    <mergeCell ref="B32:K32"/>
    <mergeCell ref="B30:G30"/>
    <mergeCell ref="H42:J43"/>
    <mergeCell ref="B34:G34"/>
    <mergeCell ref="B16:G16"/>
    <mergeCell ref="B29:G29"/>
    <mergeCell ref="B26:G26"/>
    <mergeCell ref="B27:K27"/>
    <mergeCell ref="B20:G20"/>
    <mergeCell ref="B19:G19"/>
    <mergeCell ref="B31:G31"/>
    <mergeCell ref="B35:G35"/>
    <mergeCell ref="B18:G18"/>
    <mergeCell ref="B23:G23"/>
    <mergeCell ref="B28:G28"/>
    <mergeCell ref="B33:G33"/>
    <mergeCell ref="B24:G24"/>
    <mergeCell ref="B52:C52"/>
    <mergeCell ref="B53:C53"/>
    <mergeCell ref="E52:K52"/>
    <mergeCell ref="E53:K53"/>
    <mergeCell ref="E51:K51"/>
    <mergeCell ref="B51:C51"/>
    <mergeCell ref="E50:K50"/>
    <mergeCell ref="B47:C47"/>
    <mergeCell ref="B48:C48"/>
    <mergeCell ref="B50:C50"/>
    <mergeCell ref="B49:C49"/>
    <mergeCell ref="E49:K49"/>
    <mergeCell ref="E48:K48"/>
  </mergeCells>
  <phoneticPr fontId="0" type="noConversion"/>
  <dataValidations count="2">
    <dataValidation type="list" allowBlank="1" showInputMessage="1" showErrorMessage="1" prompt="Describa y específique, en su caso, el tipo de acción correctiva o de mejora del desempeño que considere necesario o adecuado._x000a_Estas acciones pueden incluir:" sqref="B47:C53">
      <formula1>$B$60:$J$60</formula1>
    </dataValidation>
    <dataValidation type="custom" allowBlank="1" showInputMessage="1" showErrorMessage="1" error="Elije una sola opción en los parámetros de evaluación" sqref="H14:K16 H19:K21 H24:K26 H29:K31 H34:K35">
      <formula1>COUNTIF($H14:$K14,H14)=1</formula1>
    </dataValidation>
  </dataValidations>
  <printOptions horizontalCentered="1" verticalCentered="1"/>
  <pageMargins left="0.15748031496062992" right="0.15748031496062992" top="0.41" bottom="2.08" header="0.15748031496062992" footer="0"/>
  <pageSetup scale="56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L65"/>
  <sheetViews>
    <sheetView showGridLines="0" zoomScale="90" zoomScaleNormal="90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9.28515625" customWidth="1"/>
    <col min="3" max="3" width="23" customWidth="1"/>
    <col min="4" max="4" width="15.42578125" customWidth="1"/>
    <col min="5" max="5" width="19.28515625" customWidth="1"/>
    <col min="6" max="6" width="11.140625" customWidth="1"/>
    <col min="7" max="7" width="9.85546875" customWidth="1"/>
    <col min="8" max="8" width="13.5703125" customWidth="1"/>
    <col min="9" max="9" width="13.28515625" customWidth="1"/>
    <col min="10" max="10" width="16.140625" customWidth="1"/>
    <col min="11" max="11" width="20.140625" customWidth="1"/>
    <col min="12" max="12" width="3" customWidth="1"/>
    <col min="13" max="16384" width="1.42578125" hidden="1"/>
  </cols>
  <sheetData>
    <row r="1" spans="1:12" s="15" customFormat="1" ht="38.25" customHeight="1" x14ac:dyDescent="0.2">
      <c r="A1" s="32"/>
      <c r="B1" s="500" t="s">
        <v>213</v>
      </c>
      <c r="C1" s="501"/>
      <c r="D1" s="501"/>
      <c r="E1" s="501"/>
      <c r="F1" s="501"/>
      <c r="G1" s="501"/>
      <c r="H1" s="501"/>
      <c r="I1" s="501"/>
      <c r="J1" s="501"/>
      <c r="K1" s="502"/>
      <c r="L1" s="32"/>
    </row>
    <row r="2" spans="1:12" s="15" customFormat="1" ht="1.5" customHeight="1" x14ac:dyDescent="0.2">
      <c r="A2" s="32"/>
      <c r="B2" s="335"/>
      <c r="C2" s="335"/>
      <c r="D2" s="335"/>
      <c r="E2" s="335"/>
      <c r="F2" s="335"/>
      <c r="G2" s="335"/>
      <c r="H2" s="335"/>
      <c r="I2" s="335"/>
      <c r="J2" s="335"/>
      <c r="K2" s="334"/>
      <c r="L2" s="32"/>
    </row>
    <row r="3" spans="1:12" s="15" customFormat="1" ht="3" customHeight="1" x14ac:dyDescent="0.2">
      <c r="A3" s="32"/>
      <c r="B3" s="340"/>
      <c r="C3" s="281"/>
      <c r="D3" s="281"/>
      <c r="E3" s="281"/>
      <c r="F3" s="281"/>
      <c r="G3" s="281"/>
      <c r="H3" s="281"/>
      <c r="I3" s="281"/>
      <c r="J3" s="281"/>
      <c r="K3" s="341"/>
      <c r="L3" s="32"/>
    </row>
    <row r="4" spans="1:12" s="15" customFormat="1" ht="24.95" customHeight="1" x14ac:dyDescent="0.2">
      <c r="A4" s="32"/>
      <c r="B4" s="558">
        <f>'vcai-AUTO'!B3</f>
        <v>0</v>
      </c>
      <c r="C4" s="559"/>
      <c r="D4" s="559"/>
      <c r="E4" s="559"/>
      <c r="F4" s="282"/>
      <c r="G4" s="560">
        <f>'vcai-AUTO'!G3</f>
        <v>0</v>
      </c>
      <c r="H4" s="560"/>
      <c r="I4" s="283"/>
      <c r="J4" s="559">
        <f>'vcai-AUTO'!J3</f>
        <v>0</v>
      </c>
      <c r="K4" s="561"/>
      <c r="L4" s="32"/>
    </row>
    <row r="5" spans="1:12" s="15" customFormat="1" ht="9.75" customHeight="1" x14ac:dyDescent="0.2">
      <c r="A5" s="32"/>
      <c r="B5" s="490" t="str">
        <f>'vcai-AUTO'!B4</f>
        <v>NOMBRE DEL EVALUADO</v>
      </c>
      <c r="C5" s="491"/>
      <c r="D5" s="491"/>
      <c r="E5" s="491"/>
      <c r="F5" s="284"/>
      <c r="G5" s="491" t="str">
        <f>'vcai-AUTO'!G4</f>
        <v xml:space="preserve">RFC </v>
      </c>
      <c r="H5" s="491"/>
      <c r="I5" s="285"/>
      <c r="J5" s="491" t="str">
        <f>'vcai-AUTO'!J4</f>
        <v xml:space="preserve">CURP  </v>
      </c>
      <c r="K5" s="666"/>
      <c r="L5" s="32"/>
    </row>
    <row r="6" spans="1:12" s="15" customFormat="1" ht="24.95" customHeight="1" x14ac:dyDescent="0.2">
      <c r="A6" s="32"/>
      <c r="B6" s="515">
        <f>'vcai-AUTO'!B5</f>
        <v>0</v>
      </c>
      <c r="C6" s="516"/>
      <c r="D6" s="516"/>
      <c r="E6" s="516"/>
      <c r="F6" s="752"/>
      <c r="G6" s="516">
        <f>'vcai-AUTO'!E43</f>
        <v>2019</v>
      </c>
      <c r="H6" s="516"/>
      <c r="I6" s="285"/>
      <c r="J6" s="544">
        <f>'vcai-AUTO'!J5</f>
        <v>54</v>
      </c>
      <c r="K6" s="545"/>
      <c r="L6" s="32"/>
    </row>
    <row r="7" spans="1:12" s="15" customFormat="1" ht="9.75" customHeight="1" x14ac:dyDescent="0.2">
      <c r="A7" s="32"/>
      <c r="B7" s="490" t="str">
        <f>'vcai-AUTO'!B6</f>
        <v>DENOMINACIÓN DEL PUESTO</v>
      </c>
      <c r="C7" s="491"/>
      <c r="D7" s="491"/>
      <c r="E7" s="491"/>
      <c r="F7" s="741"/>
      <c r="G7" s="477" t="str">
        <f>'vcai-AUTO'!E44</f>
        <v>AÑO DE LA EVALUACIÓN</v>
      </c>
      <c r="H7" s="477"/>
      <c r="I7" s="285"/>
      <c r="J7" s="491" t="str">
        <f>'vcai-AUTO'!J6</f>
        <v>RUSP</v>
      </c>
      <c r="K7" s="666"/>
      <c r="L7" s="32"/>
    </row>
    <row r="8" spans="1:12" s="15" customFormat="1" ht="24.95" customHeight="1" x14ac:dyDescent="0.25">
      <c r="A8" s="32"/>
      <c r="B8" s="515">
        <f>'vcai-AUTO'!B7</f>
        <v>0</v>
      </c>
      <c r="C8" s="516"/>
      <c r="D8" s="516"/>
      <c r="E8" s="516"/>
      <c r="F8" s="286"/>
      <c r="G8" s="516">
        <f>'vcai-AUTO'!G7</f>
        <v>0</v>
      </c>
      <c r="H8" s="516"/>
      <c r="I8" s="516"/>
      <c r="J8" s="516"/>
      <c r="K8" s="517"/>
      <c r="L8" s="32"/>
    </row>
    <row r="9" spans="1:12" s="15" customFormat="1" ht="9.75" customHeight="1" x14ac:dyDescent="0.2">
      <c r="A9" s="32"/>
      <c r="B9" s="562" t="str">
        <f>'vcai-AUTO'!B8</f>
        <v>NOMBRE DE LA DEPENDENCIA U ÓRGANO ADMINISTRATIVO DESCONCENTRADO</v>
      </c>
      <c r="C9" s="477"/>
      <c r="D9" s="477"/>
      <c r="E9" s="477"/>
      <c r="F9" s="287"/>
      <c r="G9" s="477" t="str">
        <f>'vcai-AUTO'!G8</f>
        <v>CLAVE Y NOMBRE DE LA UNIDAD ADMINISTRATIVA RESPONSABLE</v>
      </c>
      <c r="H9" s="477"/>
      <c r="I9" s="477"/>
      <c r="J9" s="477"/>
      <c r="K9" s="478"/>
      <c r="L9" s="32"/>
    </row>
    <row r="10" spans="1:12" s="15" customFormat="1" ht="24.95" customHeight="1" x14ac:dyDescent="0.2">
      <c r="A10" s="32"/>
      <c r="B10" s="515">
        <f>'vcai-AUTO'!B9</f>
        <v>0</v>
      </c>
      <c r="C10" s="516"/>
      <c r="D10" s="516"/>
      <c r="E10" s="516"/>
      <c r="F10" s="516"/>
      <c r="G10" s="516"/>
      <c r="H10" s="516"/>
      <c r="I10" s="516"/>
      <c r="J10" s="516"/>
      <c r="K10" s="517"/>
      <c r="L10" s="32"/>
    </row>
    <row r="11" spans="1:12" s="15" customFormat="1" ht="9.75" customHeight="1" x14ac:dyDescent="0.2">
      <c r="A11" s="32"/>
      <c r="B11" s="482" t="str">
        <f>'vcai-AUTO'!B10</f>
        <v>LUGAR y FECHA DE LA APLICACIÓN</v>
      </c>
      <c r="C11" s="483"/>
      <c r="D11" s="483"/>
      <c r="E11" s="483"/>
      <c r="F11" s="483"/>
      <c r="G11" s="483"/>
      <c r="H11" s="483"/>
      <c r="I11" s="483"/>
      <c r="J11" s="483"/>
      <c r="K11" s="484"/>
      <c r="L11" s="32"/>
    </row>
    <row r="12" spans="1:12" s="15" customFormat="1" ht="2.4500000000000002" customHeight="1" x14ac:dyDescent="0.2">
      <c r="A12" s="32"/>
      <c r="B12" s="114"/>
      <c r="C12" s="70"/>
      <c r="D12" s="70"/>
      <c r="E12" s="70"/>
      <c r="F12" s="70"/>
      <c r="G12" s="70"/>
      <c r="H12" s="70"/>
      <c r="I12" s="70"/>
      <c r="J12" s="70"/>
      <c r="K12" s="114"/>
      <c r="L12" s="32"/>
    </row>
    <row r="13" spans="1:12" s="15" customFormat="1" ht="29.25" customHeight="1" x14ac:dyDescent="0.2">
      <c r="A13" s="32"/>
      <c r="B13" s="275" t="s">
        <v>51</v>
      </c>
      <c r="C13" s="276"/>
      <c r="D13" s="276"/>
      <c r="E13" s="276"/>
      <c r="F13" s="276"/>
      <c r="G13" s="276"/>
      <c r="H13" s="276"/>
      <c r="I13" s="277"/>
      <c r="J13" s="278" t="s">
        <v>146</v>
      </c>
      <c r="K13" s="288"/>
      <c r="L13" s="32"/>
    </row>
    <row r="14" spans="1:12" s="15" customFormat="1" ht="39.950000000000003" customHeight="1" x14ac:dyDescent="0.2">
      <c r="A14" s="32"/>
      <c r="B14" s="667" t="s">
        <v>155</v>
      </c>
      <c r="C14" s="668"/>
      <c r="D14" s="668"/>
      <c r="E14" s="668"/>
      <c r="F14" s="668"/>
      <c r="G14" s="668"/>
      <c r="H14" s="668"/>
      <c r="I14" s="669"/>
      <c r="J14" s="676"/>
      <c r="K14" s="697"/>
      <c r="L14" s="32"/>
    </row>
    <row r="15" spans="1:12" s="15" customFormat="1" ht="20.100000000000001" customHeight="1" x14ac:dyDescent="0.2">
      <c r="A15" s="32"/>
      <c r="B15" s="667" t="s">
        <v>140</v>
      </c>
      <c r="C15" s="668"/>
      <c r="D15" s="668"/>
      <c r="E15" s="668"/>
      <c r="F15" s="668"/>
      <c r="G15" s="668"/>
      <c r="H15" s="668"/>
      <c r="I15" s="669"/>
      <c r="J15" s="670"/>
      <c r="K15" s="671"/>
      <c r="L15" s="32"/>
    </row>
    <row r="16" spans="1:12" s="15" customFormat="1" ht="39.950000000000003" customHeight="1" x14ac:dyDescent="0.2">
      <c r="A16" s="32"/>
      <c r="B16" s="667" t="s">
        <v>176</v>
      </c>
      <c r="C16" s="668"/>
      <c r="D16" s="668"/>
      <c r="E16" s="668"/>
      <c r="F16" s="668"/>
      <c r="G16" s="668"/>
      <c r="H16" s="668"/>
      <c r="I16" s="669"/>
      <c r="J16" s="670"/>
      <c r="K16" s="671"/>
      <c r="L16" s="32"/>
    </row>
    <row r="17" spans="1:12" s="15" customFormat="1" ht="39.950000000000003" customHeight="1" x14ac:dyDescent="0.2">
      <c r="A17" s="32"/>
      <c r="B17" s="667" t="s">
        <v>177</v>
      </c>
      <c r="C17" s="668"/>
      <c r="D17" s="668"/>
      <c r="E17" s="668"/>
      <c r="F17" s="668"/>
      <c r="G17" s="668"/>
      <c r="H17" s="668"/>
      <c r="I17" s="669"/>
      <c r="J17" s="670"/>
      <c r="K17" s="671"/>
      <c r="L17" s="32"/>
    </row>
    <row r="18" spans="1:12" s="15" customFormat="1" ht="20.100000000000001" customHeight="1" x14ac:dyDescent="0.2">
      <c r="A18" s="32"/>
      <c r="B18" s="667" t="s">
        <v>141</v>
      </c>
      <c r="C18" s="668"/>
      <c r="D18" s="668"/>
      <c r="E18" s="668"/>
      <c r="F18" s="668"/>
      <c r="G18" s="668"/>
      <c r="H18" s="668"/>
      <c r="I18" s="669"/>
      <c r="J18" s="670"/>
      <c r="K18" s="671"/>
      <c r="L18" s="32"/>
    </row>
    <row r="19" spans="1:12" s="15" customFormat="1" ht="20.100000000000001" customHeight="1" x14ac:dyDescent="0.2">
      <c r="A19" s="32"/>
      <c r="B19" s="667" t="s">
        <v>142</v>
      </c>
      <c r="C19" s="668"/>
      <c r="D19" s="668"/>
      <c r="E19" s="668"/>
      <c r="F19" s="668"/>
      <c r="G19" s="668"/>
      <c r="H19" s="668"/>
      <c r="I19" s="669"/>
      <c r="J19" s="670"/>
      <c r="K19" s="671"/>
      <c r="L19" s="32"/>
    </row>
    <row r="20" spans="1:12" s="15" customFormat="1" ht="33" customHeight="1" x14ac:dyDescent="0.2">
      <c r="A20" s="32"/>
      <c r="B20" s="672" t="s">
        <v>178</v>
      </c>
      <c r="C20" s="673"/>
      <c r="D20" s="673"/>
      <c r="E20" s="673"/>
      <c r="F20" s="673"/>
      <c r="G20" s="673"/>
      <c r="H20" s="673"/>
      <c r="I20" s="674"/>
      <c r="J20" s="675"/>
      <c r="K20" s="676"/>
      <c r="L20" s="32"/>
    </row>
    <row r="21" spans="1:12" s="15" customFormat="1" ht="3" customHeight="1" x14ac:dyDescent="0.2">
      <c r="A21" s="32"/>
      <c r="B21" s="73"/>
      <c r="C21" s="55"/>
      <c r="D21" s="55"/>
      <c r="E21" s="55"/>
      <c r="F21" s="55"/>
      <c r="G21" s="55"/>
      <c r="H21" s="55"/>
      <c r="I21" s="55"/>
      <c r="J21" s="55"/>
      <c r="K21" s="73"/>
      <c r="L21" s="32"/>
    </row>
    <row r="22" spans="1:12" s="15" customFormat="1" ht="29.1" customHeight="1" x14ac:dyDescent="0.2">
      <c r="A22" s="32"/>
      <c r="B22" s="275" t="s">
        <v>52</v>
      </c>
      <c r="C22" s="276"/>
      <c r="D22" s="276"/>
      <c r="E22" s="276"/>
      <c r="F22" s="276"/>
      <c r="G22" s="276"/>
      <c r="H22" s="276"/>
      <c r="I22" s="276"/>
      <c r="J22" s="276"/>
      <c r="K22" s="277"/>
      <c r="L22" s="32"/>
    </row>
    <row r="23" spans="1:12" s="15" customFormat="1" ht="26.25" customHeight="1" x14ac:dyDescent="0.2">
      <c r="A23" s="32"/>
      <c r="B23" s="677" t="s">
        <v>53</v>
      </c>
      <c r="C23" s="678"/>
      <c r="D23" s="678"/>
      <c r="E23" s="678"/>
      <c r="F23" s="678"/>
      <c r="G23" s="678"/>
      <c r="H23" s="272" t="s">
        <v>54</v>
      </c>
      <c r="I23" s="272"/>
      <c r="J23" s="272"/>
      <c r="K23" s="692" t="s">
        <v>55</v>
      </c>
      <c r="L23" s="32"/>
    </row>
    <row r="24" spans="1:12" s="15" customFormat="1" ht="36.75" customHeight="1" x14ac:dyDescent="0.2">
      <c r="A24" s="32"/>
      <c r="B24" s="679"/>
      <c r="C24" s="680"/>
      <c r="D24" s="680"/>
      <c r="E24" s="680"/>
      <c r="F24" s="680"/>
      <c r="G24" s="680"/>
      <c r="H24" s="273" t="s">
        <v>116</v>
      </c>
      <c r="I24" s="273" t="s">
        <v>35</v>
      </c>
      <c r="J24" s="273" t="s">
        <v>175</v>
      </c>
      <c r="K24" s="693"/>
      <c r="L24" s="32"/>
    </row>
    <row r="25" spans="1:12" s="15" customFormat="1" ht="27" customHeight="1" x14ac:dyDescent="0.2">
      <c r="A25" s="32"/>
      <c r="B25" s="499" t="s">
        <v>56</v>
      </c>
      <c r="C25" s="499"/>
      <c r="D25" s="499"/>
      <c r="E25" s="499"/>
      <c r="F25" s="499"/>
      <c r="G25" s="499"/>
      <c r="H25" s="3"/>
      <c r="I25" s="3"/>
      <c r="J25" s="3"/>
      <c r="K25" s="274" t="str">
        <f>'tablas de calculo'!AM1</f>
        <v xml:space="preserve">   </v>
      </c>
      <c r="L25" s="32"/>
    </row>
    <row r="26" spans="1:12" s="15" customFormat="1" ht="27" customHeight="1" x14ac:dyDescent="0.2">
      <c r="A26" s="32"/>
      <c r="B26" s="499" t="s">
        <v>57</v>
      </c>
      <c r="C26" s="499"/>
      <c r="D26" s="499"/>
      <c r="E26" s="499"/>
      <c r="F26" s="499"/>
      <c r="G26" s="499"/>
      <c r="H26" s="3"/>
      <c r="I26" s="3"/>
      <c r="J26" s="3"/>
      <c r="K26" s="274" t="str">
        <f>'tablas de calculo'!AM2</f>
        <v xml:space="preserve">   </v>
      </c>
      <c r="L26" s="32"/>
    </row>
    <row r="27" spans="1:12" s="15" customFormat="1" ht="27" customHeight="1" x14ac:dyDescent="0.2">
      <c r="A27" s="32"/>
      <c r="B27" s="499" t="s">
        <v>58</v>
      </c>
      <c r="C27" s="499"/>
      <c r="D27" s="499"/>
      <c r="E27" s="499"/>
      <c r="F27" s="499"/>
      <c r="G27" s="499"/>
      <c r="H27" s="3"/>
      <c r="I27" s="3"/>
      <c r="J27" s="3"/>
      <c r="K27" s="274" t="str">
        <f>'tablas de calculo'!AM3</f>
        <v xml:space="preserve">   </v>
      </c>
      <c r="L27" s="32"/>
    </row>
    <row r="28" spans="1:12" s="15" customFormat="1" ht="27" customHeight="1" x14ac:dyDescent="0.2">
      <c r="A28" s="32"/>
      <c r="B28" s="499" t="s">
        <v>59</v>
      </c>
      <c r="C28" s="499"/>
      <c r="D28" s="499"/>
      <c r="E28" s="499"/>
      <c r="F28" s="499"/>
      <c r="G28" s="499"/>
      <c r="H28" s="3"/>
      <c r="I28" s="3"/>
      <c r="J28" s="3"/>
      <c r="K28" s="274" t="str">
        <f>'tablas de calculo'!AM4</f>
        <v xml:space="preserve">   </v>
      </c>
      <c r="L28" s="32"/>
    </row>
    <row r="29" spans="1:12" s="15" customFormat="1" ht="27" customHeight="1" x14ac:dyDescent="0.2">
      <c r="A29" s="32"/>
      <c r="B29" s="499" t="s">
        <v>60</v>
      </c>
      <c r="C29" s="499"/>
      <c r="D29" s="499"/>
      <c r="E29" s="499"/>
      <c r="F29" s="499"/>
      <c r="G29" s="499"/>
      <c r="H29" s="3"/>
      <c r="I29" s="3"/>
      <c r="J29" s="3"/>
      <c r="K29" s="274" t="str">
        <f>'tablas de calculo'!AM5</f>
        <v xml:space="preserve">   </v>
      </c>
      <c r="L29" s="32"/>
    </row>
    <row r="30" spans="1:12" s="15" customFormat="1" ht="27" customHeight="1" x14ac:dyDescent="0.2">
      <c r="A30" s="32"/>
      <c r="B30" s="499" t="s">
        <v>61</v>
      </c>
      <c r="C30" s="499"/>
      <c r="D30" s="499"/>
      <c r="E30" s="499"/>
      <c r="F30" s="499"/>
      <c r="G30" s="499"/>
      <c r="H30" s="3"/>
      <c r="I30" s="3"/>
      <c r="J30" s="3"/>
      <c r="K30" s="274" t="str">
        <f>'tablas de calculo'!AM6</f>
        <v xml:space="preserve">   </v>
      </c>
      <c r="L30" s="32"/>
    </row>
    <row r="31" spans="1:12" s="15" customFormat="1" ht="27" customHeight="1" x14ac:dyDescent="0.2">
      <c r="A31" s="32"/>
      <c r="B31" s="499" t="s">
        <v>62</v>
      </c>
      <c r="C31" s="499"/>
      <c r="D31" s="499"/>
      <c r="E31" s="499"/>
      <c r="F31" s="499"/>
      <c r="G31" s="499"/>
      <c r="H31" s="3"/>
      <c r="I31" s="3"/>
      <c r="J31" s="3"/>
      <c r="K31" s="274" t="str">
        <f>'tablas de calculo'!AM7</f>
        <v xml:space="preserve">   </v>
      </c>
      <c r="L31" s="32"/>
    </row>
    <row r="32" spans="1:12" s="15" customFormat="1" ht="27" customHeight="1" x14ac:dyDescent="0.2">
      <c r="A32" s="32"/>
      <c r="B32" s="499" t="s">
        <v>63</v>
      </c>
      <c r="C32" s="499"/>
      <c r="D32" s="499"/>
      <c r="E32" s="499"/>
      <c r="F32" s="499"/>
      <c r="G32" s="499"/>
      <c r="H32" s="3"/>
      <c r="I32" s="3"/>
      <c r="J32" s="3"/>
      <c r="K32" s="274" t="str">
        <f>'tablas de calculo'!AM8</f>
        <v xml:space="preserve">   </v>
      </c>
      <c r="L32" s="32"/>
    </row>
    <row r="33" spans="1:12" s="15" customFormat="1" ht="27" customHeight="1" x14ac:dyDescent="0.2">
      <c r="A33" s="32"/>
      <c r="B33" s="499" t="s">
        <v>64</v>
      </c>
      <c r="C33" s="499"/>
      <c r="D33" s="499"/>
      <c r="E33" s="499"/>
      <c r="F33" s="499"/>
      <c r="G33" s="499"/>
      <c r="H33" s="3"/>
      <c r="I33" s="3"/>
      <c r="J33" s="3"/>
      <c r="K33" s="274" t="str">
        <f>'tablas de calculo'!AM9</f>
        <v xml:space="preserve">   </v>
      </c>
      <c r="L33" s="32"/>
    </row>
    <row r="34" spans="1:12" s="15" customFormat="1" ht="27" customHeight="1" x14ac:dyDescent="0.2">
      <c r="A34" s="32"/>
      <c r="B34" s="499" t="s">
        <v>65</v>
      </c>
      <c r="C34" s="499"/>
      <c r="D34" s="499"/>
      <c r="E34" s="499"/>
      <c r="F34" s="499"/>
      <c r="G34" s="499"/>
      <c r="H34" s="3"/>
      <c r="I34" s="3"/>
      <c r="J34" s="3"/>
      <c r="K34" s="274" t="str">
        <f>'tablas de calculo'!AM10</f>
        <v xml:space="preserve">   </v>
      </c>
      <c r="L34" s="32"/>
    </row>
    <row r="35" spans="1:12" s="15" customFormat="1" ht="27" customHeight="1" x14ac:dyDescent="0.2">
      <c r="A35" s="32"/>
      <c r="B35" s="499" t="s">
        <v>66</v>
      </c>
      <c r="C35" s="499"/>
      <c r="D35" s="499"/>
      <c r="E35" s="499"/>
      <c r="F35" s="499"/>
      <c r="G35" s="499"/>
      <c r="H35" s="3"/>
      <c r="I35" s="3"/>
      <c r="J35" s="3"/>
      <c r="K35" s="274" t="str">
        <f>'tablas de calculo'!AM11</f>
        <v xml:space="preserve">   </v>
      </c>
      <c r="L35" s="32"/>
    </row>
    <row r="36" spans="1:12" s="15" customFormat="1" ht="27" customHeight="1" x14ac:dyDescent="0.2">
      <c r="A36" s="32"/>
      <c r="B36" s="499" t="s">
        <v>67</v>
      </c>
      <c r="C36" s="499"/>
      <c r="D36" s="499"/>
      <c r="E36" s="499"/>
      <c r="F36" s="499"/>
      <c r="G36" s="499"/>
      <c r="H36" s="3"/>
      <c r="I36" s="3"/>
      <c r="J36" s="3"/>
      <c r="K36" s="274" t="str">
        <f>'tablas de calculo'!AM12</f>
        <v xml:space="preserve">   </v>
      </c>
      <c r="L36" s="32"/>
    </row>
    <row r="37" spans="1:12" s="15" customFormat="1" ht="27" customHeight="1" x14ac:dyDescent="0.2">
      <c r="A37" s="32"/>
      <c r="B37" s="499" t="s">
        <v>68</v>
      </c>
      <c r="C37" s="499"/>
      <c r="D37" s="499"/>
      <c r="E37" s="499"/>
      <c r="F37" s="499"/>
      <c r="G37" s="499"/>
      <c r="H37" s="3"/>
      <c r="I37" s="3"/>
      <c r="J37" s="3"/>
      <c r="K37" s="274" t="str">
        <f>'tablas de calculo'!AM13</f>
        <v xml:space="preserve">   </v>
      </c>
      <c r="L37" s="32"/>
    </row>
    <row r="38" spans="1:12" s="15" customFormat="1" ht="58.5" customHeight="1" x14ac:dyDescent="0.2">
      <c r="A38" s="166"/>
      <c r="B38" s="225"/>
      <c r="C38" s="226"/>
      <c r="D38" s="271"/>
      <c r="E38" s="271"/>
      <c r="F38" s="690" t="s">
        <v>69</v>
      </c>
      <c r="G38" s="690"/>
      <c r="H38" s="690"/>
      <c r="I38" s="690"/>
      <c r="J38" s="691"/>
      <c r="K38" s="232" t="str">
        <f>'tablas de calculo'!AN14</f>
        <v>Verifica el 1° requisito</v>
      </c>
      <c r="L38" s="165"/>
    </row>
    <row r="39" spans="1:12" s="15" customFormat="1" ht="3" customHeight="1" x14ac:dyDescent="0.2">
      <c r="A39" s="70"/>
      <c r="B39" s="163"/>
      <c r="C39" s="163"/>
      <c r="D39" s="164"/>
      <c r="E39" s="164"/>
      <c r="F39" s="268"/>
      <c r="G39" s="268"/>
      <c r="H39" s="268"/>
      <c r="I39" s="268"/>
      <c r="J39" s="268"/>
      <c r="K39" s="269"/>
      <c r="L39" s="70"/>
    </row>
    <row r="40" spans="1:12" s="15" customFormat="1" ht="30" customHeight="1" x14ac:dyDescent="0.2">
      <c r="A40" s="166"/>
      <c r="B40" s="265" t="s">
        <v>90</v>
      </c>
      <c r="C40" s="266"/>
      <c r="D40" s="266"/>
      <c r="E40" s="266"/>
      <c r="F40" s="267"/>
      <c r="G40" s="270" t="s">
        <v>189</v>
      </c>
      <c r="H40" s="266"/>
      <c r="I40" s="266"/>
      <c r="J40" s="266"/>
      <c r="K40" s="267"/>
      <c r="L40" s="165"/>
    </row>
    <row r="41" spans="1:12" s="15" customFormat="1" ht="46.5" customHeight="1" x14ac:dyDescent="0.2">
      <c r="A41" s="32"/>
      <c r="B41" s="558">
        <f>ACT.EXT.!B29</f>
        <v>0</v>
      </c>
      <c r="C41" s="559"/>
      <c r="D41" s="559"/>
      <c r="E41" s="559"/>
      <c r="F41" s="561"/>
      <c r="G41" s="534"/>
      <c r="H41" s="535"/>
      <c r="I41" s="535"/>
      <c r="J41" s="535"/>
      <c r="K41" s="536"/>
      <c r="L41" s="32"/>
    </row>
    <row r="42" spans="1:12" s="15" customFormat="1" ht="12" customHeight="1" x14ac:dyDescent="0.2">
      <c r="A42" s="32"/>
      <c r="B42" s="518" t="str">
        <f>ACT.EXT.!B30</f>
        <v>Nombre</v>
      </c>
      <c r="C42" s="519"/>
      <c r="D42" s="519"/>
      <c r="E42" s="519"/>
      <c r="F42" s="520"/>
      <c r="G42" s="687" t="str">
        <f>ACT.EXT.!G30</f>
        <v>Nombre</v>
      </c>
      <c r="H42" s="688"/>
      <c r="I42" s="688"/>
      <c r="J42" s="688"/>
      <c r="K42" s="689"/>
      <c r="L42" s="32"/>
    </row>
    <row r="43" spans="1:12" s="15" customFormat="1" ht="42" customHeight="1" x14ac:dyDescent="0.2">
      <c r="A43" s="32"/>
      <c r="B43" s="515">
        <f>ACT.EXT.!B31</f>
        <v>0</v>
      </c>
      <c r="C43" s="516"/>
      <c r="D43" s="516"/>
      <c r="E43" s="516"/>
      <c r="F43" s="517"/>
      <c r="G43" s="529"/>
      <c r="H43" s="530"/>
      <c r="I43" s="530"/>
      <c r="J43" s="530"/>
      <c r="K43" s="531"/>
      <c r="L43" s="32"/>
    </row>
    <row r="44" spans="1:12" s="15" customFormat="1" ht="12" customHeight="1" x14ac:dyDescent="0.2">
      <c r="A44" s="32"/>
      <c r="B44" s="681" t="str">
        <f>ACT.EXT.!B32</f>
        <v>Puesto</v>
      </c>
      <c r="C44" s="682"/>
      <c r="D44" s="682"/>
      <c r="E44" s="682"/>
      <c r="F44" s="683"/>
      <c r="G44" s="684" t="str">
        <f>ACT.EXT.!G32</f>
        <v>Puesto</v>
      </c>
      <c r="H44" s="685"/>
      <c r="I44" s="685"/>
      <c r="J44" s="685"/>
      <c r="K44" s="686"/>
      <c r="L44" s="32"/>
    </row>
    <row r="45" spans="1:12" s="15" customFormat="1" ht="42" customHeight="1" x14ac:dyDescent="0.2">
      <c r="A45" s="32"/>
      <c r="B45" s="467"/>
      <c r="C45" s="468"/>
      <c r="D45" s="468"/>
      <c r="E45" s="468"/>
      <c r="F45" s="469"/>
      <c r="G45" s="23"/>
      <c r="H45" s="470"/>
      <c r="I45" s="470"/>
      <c r="J45" s="470"/>
      <c r="K45" s="471"/>
      <c r="L45" s="32"/>
    </row>
    <row r="46" spans="1:12" s="15" customFormat="1" ht="12" customHeight="1" x14ac:dyDescent="0.2">
      <c r="A46" s="32"/>
      <c r="B46" s="698" t="str">
        <f>ACT.EXT.!B34</f>
        <v>Firma</v>
      </c>
      <c r="C46" s="699"/>
      <c r="D46" s="699"/>
      <c r="E46" s="699"/>
      <c r="F46" s="700"/>
      <c r="G46" s="701" t="str">
        <f>ACT.EXT.!G34</f>
        <v>Firma</v>
      </c>
      <c r="H46" s="702"/>
      <c r="I46" s="702"/>
      <c r="J46" s="702"/>
      <c r="K46" s="703"/>
      <c r="L46" s="32"/>
    </row>
    <row r="47" spans="1:12" s="15" customFormat="1" ht="3" customHeight="1" x14ac:dyDescent="0.2">
      <c r="A47" s="32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32"/>
    </row>
    <row r="48" spans="1:12" s="15" customFormat="1" ht="16.5" customHeight="1" x14ac:dyDescent="0.2">
      <c r="A48" s="32"/>
      <c r="B48" s="554" t="s">
        <v>89</v>
      </c>
      <c r="C48" s="605"/>
      <c r="D48" s="605"/>
      <c r="E48" s="605"/>
      <c r="F48" s="605"/>
      <c r="G48" s="605"/>
      <c r="H48" s="605"/>
      <c r="I48" s="605"/>
      <c r="J48" s="605"/>
      <c r="K48" s="503"/>
      <c r="L48" s="32"/>
    </row>
    <row r="49" spans="1:12" s="15" customFormat="1" ht="25.5" customHeight="1" x14ac:dyDescent="0.2">
      <c r="A49" s="32"/>
      <c r="B49" s="694"/>
      <c r="C49" s="695"/>
      <c r="D49" s="695"/>
      <c r="E49" s="695"/>
      <c r="F49" s="695"/>
      <c r="G49" s="695"/>
      <c r="H49" s="695"/>
      <c r="I49" s="695"/>
      <c r="J49" s="695"/>
      <c r="K49" s="696"/>
      <c r="L49" s="32"/>
    </row>
    <row r="50" spans="1:12" s="15" customFormat="1" ht="25.5" customHeight="1" x14ac:dyDescent="0.2">
      <c r="A50" s="32"/>
      <c r="B50" s="694"/>
      <c r="C50" s="695"/>
      <c r="D50" s="695"/>
      <c r="E50" s="695"/>
      <c r="F50" s="695"/>
      <c r="G50" s="695"/>
      <c r="H50" s="695"/>
      <c r="I50" s="695"/>
      <c r="J50" s="695"/>
      <c r="K50" s="696"/>
      <c r="L50" s="32"/>
    </row>
    <row r="51" spans="1:12" s="15" customFormat="1" ht="25.5" customHeight="1" x14ac:dyDescent="0.2">
      <c r="A51" s="32"/>
      <c r="B51" s="694"/>
      <c r="C51" s="695"/>
      <c r="D51" s="695"/>
      <c r="E51" s="695"/>
      <c r="F51" s="695"/>
      <c r="G51" s="695"/>
      <c r="H51" s="695"/>
      <c r="I51" s="695"/>
      <c r="J51" s="695"/>
      <c r="K51" s="696"/>
      <c r="L51" s="32"/>
    </row>
    <row r="52" spans="1:12" s="15" customFormat="1" ht="25.5" customHeight="1" x14ac:dyDescent="0.2">
      <c r="A52" s="32"/>
      <c r="B52" s="694"/>
      <c r="C52" s="695"/>
      <c r="D52" s="695"/>
      <c r="E52" s="695"/>
      <c r="F52" s="695"/>
      <c r="G52" s="695"/>
      <c r="H52" s="695"/>
      <c r="I52" s="695"/>
      <c r="J52" s="695"/>
      <c r="K52" s="696"/>
      <c r="L52" s="32"/>
    </row>
    <row r="53" spans="1:12" s="15" customFormat="1" ht="25.5" customHeight="1" x14ac:dyDescent="0.2">
      <c r="A53" s="32"/>
      <c r="B53" s="694"/>
      <c r="C53" s="695"/>
      <c r="D53" s="695"/>
      <c r="E53" s="695"/>
      <c r="F53" s="695"/>
      <c r="G53" s="695"/>
      <c r="H53" s="695"/>
      <c r="I53" s="695"/>
      <c r="J53" s="695"/>
      <c r="K53" s="696"/>
      <c r="L53" s="32"/>
    </row>
    <row r="54" spans="1:12" s="15" customFormat="1" ht="25.5" customHeight="1" x14ac:dyDescent="0.2">
      <c r="A54" s="32"/>
      <c r="B54" s="694"/>
      <c r="C54" s="695"/>
      <c r="D54" s="695"/>
      <c r="E54" s="695"/>
      <c r="F54" s="695"/>
      <c r="G54" s="695"/>
      <c r="H54" s="695"/>
      <c r="I54" s="695"/>
      <c r="J54" s="695"/>
      <c r="K54" s="696"/>
      <c r="L54" s="32"/>
    </row>
    <row r="55" spans="1:12" s="15" customFormat="1" ht="25.5" customHeight="1" x14ac:dyDescent="0.2">
      <c r="A55" s="32"/>
      <c r="B55" s="694"/>
      <c r="C55" s="695"/>
      <c r="D55" s="695"/>
      <c r="E55" s="695"/>
      <c r="F55" s="695"/>
      <c r="G55" s="695"/>
      <c r="H55" s="695"/>
      <c r="I55" s="695"/>
      <c r="J55" s="695"/>
      <c r="K55" s="696"/>
      <c r="L55" s="32"/>
    </row>
    <row r="56" spans="1:12" x14ac:dyDescent="0.2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69">
    <mergeCell ref="B54:K54"/>
    <mergeCell ref="B55:K55"/>
    <mergeCell ref="B53:K53"/>
    <mergeCell ref="B50:K50"/>
    <mergeCell ref="B49:K49"/>
    <mergeCell ref="B51:K51"/>
    <mergeCell ref="B4:E4"/>
    <mergeCell ref="G4:H4"/>
    <mergeCell ref="J4:K4"/>
    <mergeCell ref="B5:E5"/>
    <mergeCell ref="G5:H5"/>
    <mergeCell ref="J5:K5"/>
    <mergeCell ref="G9:K9"/>
    <mergeCell ref="B10:K10"/>
    <mergeCell ref="B11:K11"/>
    <mergeCell ref="B16:I16"/>
    <mergeCell ref="J16:K16"/>
    <mergeCell ref="B14:I14"/>
    <mergeCell ref="J14:K14"/>
    <mergeCell ref="B15:I15"/>
    <mergeCell ref="J15:K15"/>
    <mergeCell ref="B9:E9"/>
    <mergeCell ref="K23:K24"/>
    <mergeCell ref="B52:K52"/>
    <mergeCell ref="B25:G25"/>
    <mergeCell ref="B31:G31"/>
    <mergeCell ref="B32:G32"/>
    <mergeCell ref="B33:G33"/>
    <mergeCell ref="B34:G34"/>
    <mergeCell ref="B35:G35"/>
    <mergeCell ref="B46:F46"/>
    <mergeCell ref="G46:K46"/>
    <mergeCell ref="B48:K48"/>
    <mergeCell ref="B36:G36"/>
    <mergeCell ref="B37:G37"/>
    <mergeCell ref="B44:F44"/>
    <mergeCell ref="G44:K44"/>
    <mergeCell ref="B45:F45"/>
    <mergeCell ref="H45:K45"/>
    <mergeCell ref="B42:F42"/>
    <mergeCell ref="G42:K42"/>
    <mergeCell ref="F38:J38"/>
    <mergeCell ref="B41:F41"/>
    <mergeCell ref="B43:F43"/>
    <mergeCell ref="G43:K43"/>
    <mergeCell ref="G41:K41"/>
    <mergeCell ref="B1:K1"/>
    <mergeCell ref="B17:I17"/>
    <mergeCell ref="J17:K17"/>
    <mergeCell ref="B20:I20"/>
    <mergeCell ref="J20:K20"/>
    <mergeCell ref="B18:I18"/>
    <mergeCell ref="J18:K18"/>
    <mergeCell ref="B19:I19"/>
    <mergeCell ref="J19:K19"/>
    <mergeCell ref="B23:G24"/>
    <mergeCell ref="B28:G28"/>
    <mergeCell ref="B29:G29"/>
    <mergeCell ref="B30:G30"/>
    <mergeCell ref="B26:G26"/>
    <mergeCell ref="B27:G27"/>
    <mergeCell ref="J6:K6"/>
    <mergeCell ref="B8:E8"/>
    <mergeCell ref="G8:K8"/>
    <mergeCell ref="J7:K7"/>
    <mergeCell ref="B6:E6"/>
    <mergeCell ref="B7:E7"/>
    <mergeCell ref="G6:H6"/>
    <mergeCell ref="G7:H7"/>
  </mergeCells>
  <phoneticPr fontId="15" type="noConversion"/>
  <dataValidations count="2">
    <dataValidation allowBlank="1" showInputMessage="1" prompt="Representa el valor que implica un cumplimiento no aceptable en la meta. _x000a_" sqref="J24"/>
    <dataValidation type="custom" allowBlank="1" showInputMessage="1" showErrorMessage="1" error="Elije una sola opción, en la calificación" sqref="H25:J37">
      <formula1>COUNTIF($H25:$J25,H25)=1</formula1>
    </dataValidation>
  </dataValidations>
  <printOptions horizontalCentered="1"/>
  <pageMargins left="0.19685039370078741" right="0.19685039370078741" top="0.35" bottom="0.36" header="0" footer="0"/>
  <pageSetup scale="5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J72"/>
  <sheetViews>
    <sheetView showGridLines="0" zoomScale="80" zoomScaleNormal="80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3.28515625" customWidth="1"/>
    <col min="3" max="3" width="22" customWidth="1"/>
    <col min="4" max="4" width="30.28515625" customWidth="1"/>
    <col min="5" max="5" width="22.85546875" customWidth="1"/>
    <col min="6" max="6" width="12" customWidth="1"/>
    <col min="7" max="7" width="13.42578125" customWidth="1"/>
    <col min="8" max="8" width="15.85546875" customWidth="1"/>
    <col min="9" max="9" width="15.5703125" customWidth="1"/>
    <col min="10" max="10" width="1.7109375" customWidth="1"/>
    <col min="11" max="16384" width="4.7109375" hidden="1"/>
  </cols>
  <sheetData>
    <row r="1" spans="1:10" ht="3" customHeight="1" x14ac:dyDescent="0.2">
      <c r="A1" s="213"/>
      <c r="B1" s="213"/>
      <c r="C1" s="213"/>
      <c r="D1" s="213"/>
      <c r="E1" s="213"/>
      <c r="F1" s="213"/>
      <c r="G1" s="213"/>
      <c r="H1" s="213"/>
      <c r="I1" s="213"/>
      <c r="J1" s="213"/>
    </row>
    <row r="2" spans="1:10" ht="55.5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1:10" ht="3" customHeight="1" x14ac:dyDescent="0.2">
      <c r="A3" s="213"/>
      <c r="B3" s="213"/>
      <c r="C3" s="213"/>
      <c r="D3" s="213"/>
      <c r="E3" s="213"/>
      <c r="F3" s="213"/>
      <c r="G3" s="213"/>
      <c r="H3" s="213"/>
      <c r="I3" s="213"/>
      <c r="J3" s="213"/>
    </row>
    <row r="4" spans="1:10" s="8" customFormat="1" ht="15.75" x14ac:dyDescent="0.25">
      <c r="A4" s="39"/>
      <c r="B4" s="214" t="s">
        <v>33</v>
      </c>
      <c r="C4" s="215"/>
      <c r="D4" s="215"/>
      <c r="E4" s="216"/>
      <c r="F4" s="215"/>
      <c r="G4" s="215"/>
      <c r="H4" s="215"/>
      <c r="I4" s="217"/>
      <c r="J4" s="129"/>
    </row>
    <row r="5" spans="1:10" s="8" customFormat="1" ht="2.4500000000000002" customHeight="1" x14ac:dyDescent="0.2">
      <c r="A5" s="39"/>
      <c r="B5" s="218"/>
      <c r="C5" s="218"/>
      <c r="D5" s="218"/>
      <c r="E5" s="218"/>
      <c r="F5" s="218"/>
      <c r="G5" s="218"/>
      <c r="H5" s="218"/>
      <c r="I5" s="218"/>
      <c r="J5" s="129"/>
    </row>
    <row r="6" spans="1:10" s="8" customFormat="1" ht="29.25" customHeight="1" x14ac:dyDescent="0.2">
      <c r="A6" s="39"/>
      <c r="B6" s="558">
        <f>APOR.DEST.!B4</f>
        <v>0</v>
      </c>
      <c r="C6" s="559"/>
      <c r="D6" s="559"/>
      <c r="E6" s="559"/>
      <c r="F6" s="559"/>
      <c r="G6" s="559"/>
      <c r="H6" s="559"/>
      <c r="I6" s="561"/>
      <c r="J6" s="129"/>
    </row>
    <row r="7" spans="1:10" s="8" customFormat="1" ht="10.5" customHeight="1" x14ac:dyDescent="0.2">
      <c r="A7" s="39"/>
      <c r="B7" s="526" t="s">
        <v>100</v>
      </c>
      <c r="C7" s="527"/>
      <c r="D7" s="527"/>
      <c r="E7" s="527"/>
      <c r="F7" s="527"/>
      <c r="G7" s="527"/>
      <c r="H7" s="527"/>
      <c r="I7" s="528"/>
      <c r="J7" s="129"/>
    </row>
    <row r="8" spans="1:10" s="8" customFormat="1" ht="24.95" customHeight="1" x14ac:dyDescent="0.2">
      <c r="A8" s="39"/>
      <c r="B8" s="515">
        <f>APOR.DEST.!B6</f>
        <v>0</v>
      </c>
      <c r="C8" s="516"/>
      <c r="D8" s="516"/>
      <c r="E8" s="516"/>
      <c r="F8" s="516"/>
      <c r="G8" s="516"/>
      <c r="H8" s="516"/>
      <c r="I8" s="517"/>
      <c r="J8" s="129"/>
    </row>
    <row r="9" spans="1:10" s="8" customFormat="1" ht="12" customHeight="1" x14ac:dyDescent="0.2">
      <c r="A9" s="121"/>
      <c r="B9" s="526" t="str">
        <f>APOR.DEST.!B7</f>
        <v>DENOMINACIÓN DEL PUESTO</v>
      </c>
      <c r="C9" s="527"/>
      <c r="D9" s="527"/>
      <c r="E9" s="527"/>
      <c r="F9" s="527"/>
      <c r="G9" s="527"/>
      <c r="H9" s="527"/>
      <c r="I9" s="528"/>
      <c r="J9" s="129"/>
    </row>
    <row r="10" spans="1:10" s="8" customFormat="1" ht="24.95" customHeight="1" x14ac:dyDescent="0.2">
      <c r="A10" s="39"/>
      <c r="B10" s="352">
        <f>APOR.DEST.!G4</f>
        <v>0</v>
      </c>
      <c r="C10" s="219"/>
      <c r="D10" s="552">
        <f>APOR.DEST.!J4</f>
        <v>0</v>
      </c>
      <c r="E10" s="552"/>
      <c r="F10" s="220"/>
      <c r="G10" s="544">
        <f>APOR.DEST.!J6</f>
        <v>54</v>
      </c>
      <c r="H10" s="544"/>
      <c r="I10" s="545"/>
      <c r="J10" s="129"/>
    </row>
    <row r="11" spans="1:10" s="8" customFormat="1" ht="11.25" customHeight="1" x14ac:dyDescent="0.2">
      <c r="A11" s="121"/>
      <c r="B11" s="221" t="s">
        <v>119</v>
      </c>
      <c r="C11" s="222"/>
      <c r="D11" s="527" t="s">
        <v>109</v>
      </c>
      <c r="E11" s="527"/>
      <c r="F11" s="223"/>
      <c r="G11" s="527" t="s">
        <v>230</v>
      </c>
      <c r="H11" s="527"/>
      <c r="I11" s="528"/>
      <c r="J11" s="129"/>
    </row>
    <row r="12" spans="1:10" s="8" customFormat="1" ht="25.5" customHeight="1" x14ac:dyDescent="0.2">
      <c r="A12" s="39"/>
      <c r="B12" s="515">
        <f>APOR.DEST.!B8</f>
        <v>0</v>
      </c>
      <c r="C12" s="516"/>
      <c r="D12" s="516"/>
      <c r="E12" s="516"/>
      <c r="F12" s="516"/>
      <c r="G12" s="516"/>
      <c r="H12" s="516"/>
      <c r="I12" s="517"/>
      <c r="J12" s="129"/>
    </row>
    <row r="13" spans="1:10" s="8" customFormat="1" ht="11.25" customHeight="1" x14ac:dyDescent="0.2">
      <c r="A13" s="121"/>
      <c r="B13" s="526" t="s">
        <v>104</v>
      </c>
      <c r="C13" s="527"/>
      <c r="D13" s="527"/>
      <c r="E13" s="527"/>
      <c r="F13" s="527"/>
      <c r="G13" s="527"/>
      <c r="H13" s="527"/>
      <c r="I13" s="528"/>
      <c r="J13" s="129"/>
    </row>
    <row r="14" spans="1:10" s="8" customFormat="1" ht="25.5" customHeight="1" x14ac:dyDescent="0.2">
      <c r="A14" s="39"/>
      <c r="B14" s="515">
        <f>APOR.DEST.!G8</f>
        <v>0</v>
      </c>
      <c r="C14" s="516"/>
      <c r="D14" s="516"/>
      <c r="E14" s="516"/>
      <c r="F14" s="516"/>
      <c r="G14" s="516"/>
      <c r="H14" s="516"/>
      <c r="I14" s="517"/>
      <c r="J14" s="129"/>
    </row>
    <row r="15" spans="1:10" s="8" customFormat="1" ht="13.5" customHeight="1" x14ac:dyDescent="0.2">
      <c r="A15" s="121"/>
      <c r="B15" s="523" t="s">
        <v>120</v>
      </c>
      <c r="C15" s="524"/>
      <c r="D15" s="524"/>
      <c r="E15" s="524"/>
      <c r="F15" s="524"/>
      <c r="G15" s="524"/>
      <c r="H15" s="524"/>
      <c r="I15" s="525"/>
      <c r="J15" s="129"/>
    </row>
    <row r="16" spans="1:10" s="8" customFormat="1" ht="2.4500000000000002" customHeight="1" x14ac:dyDescent="0.2">
      <c r="A16" s="39"/>
      <c r="B16" s="224"/>
      <c r="C16" s="224"/>
      <c r="D16" s="224"/>
      <c r="E16" s="224"/>
      <c r="F16" s="224"/>
      <c r="G16" s="224"/>
      <c r="H16" s="224"/>
      <c r="I16" s="224"/>
      <c r="J16" s="129"/>
    </row>
    <row r="17" spans="1:10" s="8" customFormat="1" ht="16.5" customHeight="1" x14ac:dyDescent="0.2">
      <c r="A17" s="39"/>
      <c r="B17" s="709" t="s">
        <v>179</v>
      </c>
      <c r="C17" s="710"/>
      <c r="D17" s="710"/>
      <c r="E17" s="710"/>
      <c r="F17" s="710"/>
      <c r="G17" s="710"/>
      <c r="H17" s="710"/>
      <c r="I17" s="711"/>
      <c r="J17" s="129"/>
    </row>
    <row r="18" spans="1:10" s="8" customFormat="1" ht="3" customHeight="1" x14ac:dyDescent="0.2">
      <c r="A18" s="39"/>
      <c r="B18" s="224"/>
      <c r="C18" s="224"/>
      <c r="D18" s="224"/>
      <c r="E18" s="224"/>
      <c r="F18" s="224"/>
      <c r="G18" s="224"/>
      <c r="H18" s="224"/>
      <c r="I18" s="224"/>
      <c r="J18" s="129"/>
    </row>
    <row r="19" spans="1:10" s="8" customFormat="1" ht="18" customHeight="1" x14ac:dyDescent="0.2">
      <c r="A19" s="32"/>
      <c r="B19" s="225"/>
      <c r="C19" s="226"/>
      <c r="D19" s="226"/>
      <c r="E19" s="226"/>
      <c r="F19" s="226"/>
      <c r="G19" s="226"/>
      <c r="H19" s="712" t="s">
        <v>170</v>
      </c>
      <c r="I19" s="713"/>
      <c r="J19" s="129"/>
    </row>
    <row r="20" spans="1:10" s="8" customFormat="1" ht="45" customHeight="1" x14ac:dyDescent="0.2">
      <c r="A20" s="167"/>
      <c r="B20" s="344"/>
      <c r="C20" s="706" t="s">
        <v>125</v>
      </c>
      <c r="D20" s="706"/>
      <c r="E20" s="706"/>
      <c r="F20" s="706"/>
      <c r="G20" s="350">
        <f>'tablas de calculo'!AG14</f>
        <v>0</v>
      </c>
      <c r="H20" s="704" t="str">
        <f>'tablas de calculo'!AJ13</f>
        <v>No aplica</v>
      </c>
      <c r="I20" s="533"/>
      <c r="J20" s="134"/>
    </row>
    <row r="21" spans="1:10" s="8" customFormat="1" ht="15" customHeight="1" x14ac:dyDescent="0.25">
      <c r="A21" s="32"/>
      <c r="B21" s="344"/>
      <c r="C21" s="345"/>
      <c r="D21" s="227"/>
      <c r="E21" s="228"/>
      <c r="F21" s="229"/>
      <c r="G21" s="229"/>
      <c r="H21" s="230"/>
      <c r="I21" s="231"/>
      <c r="J21" s="129"/>
    </row>
    <row r="22" spans="1:10" s="8" customFormat="1" ht="32.25" customHeight="1" x14ac:dyDescent="0.2">
      <c r="A22" s="32"/>
      <c r="B22" s="344"/>
      <c r="C22" s="705" t="s">
        <v>226</v>
      </c>
      <c r="D22" s="705"/>
      <c r="E22" s="354" t="str">
        <f>'tablas de calculo'!AQ4</f>
        <v>Verifica el 3° requisito</v>
      </c>
      <c r="F22" s="714"/>
      <c r="G22" s="714"/>
      <c r="H22" s="230"/>
      <c r="I22" s="231"/>
      <c r="J22" s="129"/>
    </row>
    <row r="23" spans="1:10" s="8" customFormat="1" ht="30" customHeight="1" x14ac:dyDescent="0.2">
      <c r="A23" s="32"/>
      <c r="B23" s="233"/>
      <c r="C23" s="234"/>
      <c r="D23" s="230"/>
      <c r="E23" s="230"/>
      <c r="F23" s="235"/>
      <c r="G23" s="220"/>
      <c r="H23" s="707"/>
      <c r="I23" s="708"/>
      <c r="J23" s="129"/>
    </row>
    <row r="24" spans="1:10" s="8" customFormat="1" ht="45" customHeight="1" x14ac:dyDescent="0.2">
      <c r="A24" s="32"/>
      <c r="B24" s="233"/>
      <c r="C24" s="587" t="s">
        <v>122</v>
      </c>
      <c r="D24" s="587"/>
      <c r="E24" s="587"/>
      <c r="F24" s="587"/>
      <c r="G24" s="351" t="str">
        <f>'tablas de calculo'!AG18</f>
        <v>Revisa las ponderaciones</v>
      </c>
      <c r="H24" s="587" t="str">
        <f>'tablas de calculo'!AJ17</f>
        <v>Aplica la evaluación</v>
      </c>
      <c r="I24" s="533"/>
      <c r="J24" s="129"/>
    </row>
    <row r="25" spans="1:10" s="8" customFormat="1" ht="30" customHeight="1" x14ac:dyDescent="0.2">
      <c r="A25" s="166"/>
      <c r="B25" s="236"/>
      <c r="C25" s="237"/>
      <c r="D25" s="237"/>
      <c r="E25" s="238"/>
      <c r="F25" s="239"/>
      <c r="G25" s="240"/>
      <c r="H25" s="707"/>
      <c r="I25" s="708"/>
      <c r="J25" s="129"/>
    </row>
    <row r="26" spans="1:10" s="8" customFormat="1" ht="45" customHeight="1" x14ac:dyDescent="0.2">
      <c r="A26" s="166"/>
      <c r="B26" s="337"/>
      <c r="C26" s="587" t="s">
        <v>150</v>
      </c>
      <c r="D26" s="587"/>
      <c r="E26" s="587"/>
      <c r="F26" s="587"/>
      <c r="G26" s="351">
        <f>'tablas de calculo'!AK2</f>
        <v>0</v>
      </c>
      <c r="H26" s="587" t="str">
        <f>'tablas de calculo'!AK3</f>
        <v>No aplica</v>
      </c>
      <c r="I26" s="533"/>
      <c r="J26" s="129"/>
    </row>
    <row r="27" spans="1:10" s="9" customFormat="1" ht="14.25" customHeight="1" x14ac:dyDescent="0.2">
      <c r="A27" s="166"/>
      <c r="B27" s="241"/>
      <c r="C27" s="230"/>
      <c r="D27" s="230"/>
      <c r="E27" s="242"/>
      <c r="F27" s="242"/>
      <c r="G27" s="242"/>
      <c r="H27" s="243"/>
      <c r="I27" s="244"/>
      <c r="J27" s="129"/>
    </row>
    <row r="28" spans="1:10" s="8" customFormat="1" ht="39" customHeight="1" x14ac:dyDescent="0.2">
      <c r="A28" s="166"/>
      <c r="B28" s="241"/>
      <c r="C28" s="705" t="s">
        <v>148</v>
      </c>
      <c r="D28" s="705"/>
      <c r="E28" s="350">
        <f>'tablas de calculo'!AJ4</f>
        <v>0</v>
      </c>
      <c r="F28" s="224"/>
      <c r="G28" s="245"/>
      <c r="H28" s="246"/>
      <c r="I28" s="244"/>
      <c r="J28" s="129"/>
    </row>
    <row r="29" spans="1:10" s="9" customFormat="1" ht="13.5" customHeight="1" x14ac:dyDescent="0.25">
      <c r="A29" s="166"/>
      <c r="B29" s="241"/>
      <c r="C29" s="247"/>
      <c r="D29" s="229"/>
      <c r="E29" s="229"/>
      <c r="F29" s="227"/>
      <c r="G29" s="227"/>
      <c r="H29" s="243"/>
      <c r="I29" s="244"/>
      <c r="J29" s="129"/>
    </row>
    <row r="30" spans="1:10" s="8" customFormat="1" ht="39" hidden="1" customHeight="1" x14ac:dyDescent="0.2">
      <c r="A30" s="166"/>
      <c r="B30" s="725" t="s">
        <v>123</v>
      </c>
      <c r="C30" s="726"/>
      <c r="D30" s="342">
        <f>'tablas de calculo'!AG8</f>
        <v>0</v>
      </c>
      <c r="E30" s="238"/>
      <c r="F30" s="224"/>
      <c r="G30" s="248"/>
      <c r="H30" s="249"/>
      <c r="I30" s="244"/>
      <c r="J30" s="129"/>
    </row>
    <row r="31" spans="1:10" s="8" customFormat="1" ht="39" customHeight="1" x14ac:dyDescent="0.2">
      <c r="A31" s="166"/>
      <c r="B31" s="241"/>
      <c r="C31" s="705" t="s">
        <v>147</v>
      </c>
      <c r="D31" s="705"/>
      <c r="E31" s="350">
        <f>'vcai-CAPACITACION'!J19</f>
        <v>0</v>
      </c>
      <c r="F31" s="224"/>
      <c r="G31" s="250"/>
      <c r="H31" s="246"/>
      <c r="I31" s="251"/>
      <c r="J31" s="129"/>
    </row>
    <row r="32" spans="1:10" s="8" customFormat="1" ht="30" customHeight="1" x14ac:dyDescent="0.2">
      <c r="A32" s="166"/>
      <c r="B32" s="252"/>
      <c r="C32" s="230"/>
      <c r="D32" s="253"/>
      <c r="E32" s="253"/>
      <c r="F32" s="253"/>
      <c r="G32" s="250"/>
      <c r="H32" s="727"/>
      <c r="I32" s="728"/>
      <c r="J32" s="129"/>
    </row>
    <row r="33" spans="1:10" s="8" customFormat="1" ht="45" customHeight="1" x14ac:dyDescent="0.2">
      <c r="A33" s="166"/>
      <c r="B33" s="252"/>
      <c r="C33" s="509" t="s">
        <v>181</v>
      </c>
      <c r="D33" s="509"/>
      <c r="E33" s="509"/>
      <c r="F33" s="509"/>
      <c r="G33" s="351" t="e">
        <f>'tablas de calculo'!AK20</f>
        <v>#VALUE!</v>
      </c>
      <c r="H33" s="587" t="e">
        <f>'tablas de calculo'!AJ20</f>
        <v>#VALUE!</v>
      </c>
      <c r="I33" s="533"/>
      <c r="J33" s="129"/>
    </row>
    <row r="34" spans="1:10" s="8" customFormat="1" ht="18.75" customHeight="1" x14ac:dyDescent="0.2">
      <c r="A34" s="166"/>
      <c r="B34" s="254"/>
      <c r="C34" s="255"/>
      <c r="D34" s="255"/>
      <c r="E34" s="256"/>
      <c r="F34" s="256"/>
      <c r="G34" s="250"/>
      <c r="H34" s="257"/>
      <c r="I34" s="343"/>
      <c r="J34" s="129"/>
    </row>
    <row r="35" spans="1:10" s="8" customFormat="1" ht="32.25" customHeight="1" x14ac:dyDescent="0.2">
      <c r="A35" s="166"/>
      <c r="B35" s="338"/>
      <c r="C35" s="705" t="s">
        <v>149</v>
      </c>
      <c r="D35" s="705"/>
      <c r="E35" s="354" t="str">
        <f>APOR.DEST.!K38</f>
        <v>Verifica el 1° requisito</v>
      </c>
      <c r="F35" s="237"/>
      <c r="G35" s="237"/>
      <c r="H35" s="230"/>
      <c r="I35" s="231"/>
      <c r="J35" s="129"/>
    </row>
    <row r="36" spans="1:10" s="8" customFormat="1" ht="30" customHeight="1" x14ac:dyDescent="0.2">
      <c r="A36" s="32"/>
      <c r="B36" s="241"/>
      <c r="C36" s="230"/>
      <c r="D36" s="224"/>
      <c r="E36" s="228"/>
      <c r="F36" s="228"/>
      <c r="G36" s="230"/>
      <c r="H36" s="230"/>
      <c r="I36" s="231"/>
      <c r="J36" s="32"/>
    </row>
    <row r="37" spans="1:10" s="8" customFormat="1" ht="45" customHeight="1" x14ac:dyDescent="0.2">
      <c r="A37" s="32"/>
      <c r="B37" s="241"/>
      <c r="C37" s="729" t="s">
        <v>180</v>
      </c>
      <c r="D37" s="729"/>
      <c r="E37" s="729"/>
      <c r="F37" s="729"/>
      <c r="G37" s="351" t="e">
        <f>'tablas de calculo'!AK24</f>
        <v>#VALUE!</v>
      </c>
      <c r="H37" s="704" t="e">
        <f>'tablas de calculo'!AJ23</f>
        <v>#VALUE!</v>
      </c>
      <c r="I37" s="533"/>
      <c r="J37" s="32"/>
    </row>
    <row r="38" spans="1:10" s="8" customFormat="1" ht="31.5" customHeight="1" x14ac:dyDescent="0.2">
      <c r="A38" s="32"/>
      <c r="B38" s="260"/>
      <c r="C38" s="261"/>
      <c r="D38" s="261"/>
      <c r="E38" s="261"/>
      <c r="F38" s="261"/>
      <c r="G38" s="261"/>
      <c r="H38" s="258"/>
      <c r="I38" s="259"/>
      <c r="J38" s="32"/>
    </row>
    <row r="39" spans="1:10" s="8" customFormat="1" ht="2.25" customHeight="1" x14ac:dyDescent="0.2">
      <c r="A39" s="39"/>
      <c r="B39" s="224"/>
      <c r="C39" s="224"/>
      <c r="D39" s="224"/>
      <c r="E39" s="224"/>
      <c r="F39" s="224"/>
      <c r="G39" s="224"/>
      <c r="H39" s="224"/>
      <c r="I39" s="224"/>
      <c r="J39" s="32"/>
    </row>
    <row r="40" spans="1:10" s="171" customFormat="1" ht="16.5" customHeight="1" x14ac:dyDescent="0.2">
      <c r="A40" s="169"/>
      <c r="B40" s="262" t="s">
        <v>73</v>
      </c>
      <c r="C40" s="263"/>
      <c r="D40" s="263"/>
      <c r="E40" s="263"/>
      <c r="F40" s="263"/>
      <c r="G40" s="263"/>
      <c r="H40" s="263"/>
      <c r="I40" s="264"/>
      <c r="J40" s="170"/>
    </row>
    <row r="41" spans="1:10" s="8" customFormat="1" ht="2.25" customHeight="1" x14ac:dyDescent="0.2">
      <c r="A41" s="39"/>
      <c r="B41" s="32"/>
      <c r="C41" s="32"/>
      <c r="D41" s="32"/>
      <c r="E41" s="32"/>
      <c r="F41" s="32"/>
      <c r="G41" s="32"/>
      <c r="H41" s="32"/>
      <c r="I41" s="32"/>
      <c r="J41" s="32"/>
    </row>
    <row r="42" spans="1:10" s="8" customFormat="1" ht="24" customHeight="1" x14ac:dyDescent="0.2">
      <c r="A42" s="39"/>
      <c r="B42" s="715"/>
      <c r="C42" s="716"/>
      <c r="D42" s="716"/>
      <c r="E42" s="716"/>
      <c r="F42" s="716"/>
      <c r="G42" s="716"/>
      <c r="H42" s="716"/>
      <c r="I42" s="717"/>
      <c r="J42" s="32"/>
    </row>
    <row r="43" spans="1:10" s="8" customFormat="1" ht="24" customHeight="1" x14ac:dyDescent="0.2">
      <c r="A43" s="135"/>
      <c r="B43" s="715"/>
      <c r="C43" s="716"/>
      <c r="D43" s="716"/>
      <c r="E43" s="716"/>
      <c r="F43" s="716"/>
      <c r="G43" s="716"/>
      <c r="H43" s="716"/>
      <c r="I43" s="717"/>
      <c r="J43" s="32"/>
    </row>
    <row r="44" spans="1:10" s="8" customFormat="1" ht="24" customHeight="1" x14ac:dyDescent="0.2">
      <c r="A44" s="135"/>
      <c r="B44" s="715"/>
      <c r="C44" s="716"/>
      <c r="D44" s="716"/>
      <c r="E44" s="716"/>
      <c r="F44" s="716"/>
      <c r="G44" s="716"/>
      <c r="H44" s="716"/>
      <c r="I44" s="717"/>
      <c r="J44" s="32"/>
    </row>
    <row r="45" spans="1:10" s="8" customFormat="1" ht="24" customHeight="1" x14ac:dyDescent="0.2">
      <c r="A45" s="39"/>
      <c r="B45" s="715"/>
      <c r="C45" s="716"/>
      <c r="D45" s="716"/>
      <c r="E45" s="716"/>
      <c r="F45" s="716"/>
      <c r="G45" s="716"/>
      <c r="H45" s="716"/>
      <c r="I45" s="717"/>
      <c r="J45" s="32"/>
    </row>
    <row r="46" spans="1:10" s="8" customFormat="1" ht="24" customHeight="1" x14ac:dyDescent="0.2">
      <c r="A46" s="39"/>
      <c r="B46" s="715"/>
      <c r="C46" s="716"/>
      <c r="D46" s="716"/>
      <c r="E46" s="716"/>
      <c r="F46" s="716"/>
      <c r="G46" s="716"/>
      <c r="H46" s="716"/>
      <c r="I46" s="717"/>
      <c r="J46" s="32"/>
    </row>
    <row r="47" spans="1:10" s="8" customFormat="1" ht="24" customHeight="1" x14ac:dyDescent="0.2">
      <c r="A47" s="39"/>
      <c r="B47" s="715"/>
      <c r="C47" s="716"/>
      <c r="D47" s="716"/>
      <c r="E47" s="716"/>
      <c r="F47" s="716"/>
      <c r="G47" s="716"/>
      <c r="H47" s="716"/>
      <c r="I47" s="717"/>
      <c r="J47" s="32"/>
    </row>
    <row r="48" spans="1:10" s="8" customFormat="1" ht="24" customHeight="1" x14ac:dyDescent="0.2">
      <c r="A48" s="39"/>
      <c r="B48" s="715"/>
      <c r="C48" s="716"/>
      <c r="D48" s="716"/>
      <c r="E48" s="716"/>
      <c r="F48" s="716"/>
      <c r="G48" s="716"/>
      <c r="H48" s="716"/>
      <c r="I48" s="717"/>
      <c r="J48" s="32"/>
    </row>
    <row r="49" spans="1:10" s="8" customFormat="1" ht="24" customHeight="1" x14ac:dyDescent="0.2">
      <c r="A49" s="39"/>
      <c r="B49" s="715"/>
      <c r="C49" s="716"/>
      <c r="D49" s="716"/>
      <c r="E49" s="716"/>
      <c r="F49" s="716"/>
      <c r="G49" s="716"/>
      <c r="H49" s="716"/>
      <c r="I49" s="717"/>
      <c r="J49" s="32"/>
    </row>
    <row r="50" spans="1:10" s="8" customFormat="1" ht="18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s="8" customFormat="1" ht="46.5" customHeight="1" x14ac:dyDescent="0.25">
      <c r="A51" s="32"/>
      <c r="B51" s="473" t="str">
        <f>CONCATENATE(VCIFM!F48,"                                                                                                                                                                 ",VCIFM!F44)</f>
        <v xml:space="preserve">                                                                                                                                                                 </v>
      </c>
      <c r="C51" s="473"/>
      <c r="D51" s="473"/>
      <c r="E51" s="32"/>
      <c r="F51" s="473" t="str">
        <f>CONCATENATE(VCIFM!B6,"                                                                   ",VCIFM!B8)</f>
        <v xml:space="preserve">                                                                   </v>
      </c>
      <c r="G51" s="473"/>
      <c r="H51" s="473"/>
      <c r="I51" s="473"/>
      <c r="J51" s="32"/>
    </row>
    <row r="52" spans="1:10" s="8" customFormat="1" ht="12.75" customHeight="1" x14ac:dyDescent="0.2">
      <c r="A52" s="32"/>
      <c r="B52" s="660" t="s">
        <v>151</v>
      </c>
      <c r="C52" s="660"/>
      <c r="D52" s="660"/>
      <c r="E52" s="32"/>
      <c r="F52" s="660" t="s">
        <v>161</v>
      </c>
      <c r="G52" s="660"/>
      <c r="H52" s="660"/>
      <c r="I52" s="660"/>
      <c r="J52" s="32"/>
    </row>
    <row r="53" spans="1:10" s="8" customFormat="1" ht="18" customHeight="1" x14ac:dyDescent="0.2">
      <c r="A53" s="130"/>
      <c r="B53" s="131"/>
      <c r="C53" s="723"/>
      <c r="D53" s="723"/>
      <c r="E53" s="724"/>
      <c r="F53" s="724"/>
      <c r="G53" s="718"/>
      <c r="H53" s="718"/>
      <c r="I53" s="718"/>
      <c r="J53" s="32"/>
    </row>
    <row r="54" spans="1:10" s="8" customFormat="1" ht="19.5" customHeight="1" x14ac:dyDescent="0.2">
      <c r="A54" s="55"/>
      <c r="B54" s="380">
        <f>VCIFM!F51</f>
        <v>0</v>
      </c>
      <c r="C54" s="32"/>
      <c r="D54" s="32"/>
      <c r="E54" s="32"/>
      <c r="F54" s="32"/>
      <c r="G54" s="718"/>
      <c r="H54" s="718"/>
      <c r="I54" s="32"/>
      <c r="J54" s="32"/>
    </row>
    <row r="55" spans="1:10" s="8" customFormat="1" x14ac:dyDescent="0.2">
      <c r="A55" s="720" t="s">
        <v>117</v>
      </c>
      <c r="B55" s="660"/>
      <c r="C55" s="34"/>
      <c r="D55" s="32"/>
      <c r="E55" s="32"/>
      <c r="F55" s="32"/>
      <c r="G55" s="719"/>
      <c r="H55" s="719"/>
      <c r="I55" s="32"/>
      <c r="J55" s="32"/>
    </row>
    <row r="56" spans="1:10" s="8" customFormat="1" ht="23.25" customHeight="1" x14ac:dyDescent="0.2">
      <c r="A56" s="55"/>
      <c r="B56" s="380">
        <f>VCIFM!I51</f>
        <v>0</v>
      </c>
      <c r="C56" s="132"/>
      <c r="D56" s="32"/>
      <c r="E56" s="133"/>
      <c r="F56" s="133"/>
      <c r="G56" s="718"/>
      <c r="H56" s="718"/>
      <c r="I56" s="32"/>
      <c r="J56" s="32"/>
    </row>
    <row r="57" spans="1:10" s="8" customFormat="1" ht="12.75" customHeight="1" x14ac:dyDescent="0.2">
      <c r="A57" s="721" t="s">
        <v>109</v>
      </c>
      <c r="B57" s="722"/>
      <c r="C57" s="32"/>
      <c r="D57" s="32"/>
      <c r="E57" s="32"/>
      <c r="F57" s="32"/>
      <c r="G57" s="719"/>
      <c r="H57" s="719"/>
      <c r="I57" s="32"/>
      <c r="J57" s="32"/>
    </row>
    <row r="58" spans="1:10" s="8" customFormat="1" ht="13.5" customHeight="1" x14ac:dyDescent="0.2">
      <c r="A58" s="32"/>
      <c r="B58" s="382">
        <f>APOR.DEST.!G6</f>
        <v>2019</v>
      </c>
      <c r="C58" s="32"/>
      <c r="D58" s="32"/>
      <c r="E58" s="32"/>
      <c r="F58" s="32"/>
      <c r="G58" s="32"/>
      <c r="H58" s="32"/>
      <c r="I58" s="32"/>
      <c r="J58" s="32"/>
    </row>
    <row r="59" spans="1:10" s="8" customFormat="1" ht="44.25" customHeight="1" x14ac:dyDescent="0.25">
      <c r="A59" s="32"/>
      <c r="B59" s="753" t="str">
        <f>APOR.DEST.!G7</f>
        <v>AÑO DE LA EVALUACIÓN</v>
      </c>
      <c r="C59" s="32"/>
      <c r="D59" s="473">
        <f>APOR.DEST.!B10</f>
        <v>0</v>
      </c>
      <c r="E59" s="473"/>
      <c r="F59" s="473"/>
      <c r="G59" s="473"/>
      <c r="H59" s="32"/>
      <c r="I59" s="32"/>
      <c r="J59" s="32"/>
    </row>
    <row r="60" spans="1:10" s="8" customFormat="1" x14ac:dyDescent="0.2">
      <c r="A60" s="32"/>
      <c r="B60" s="32"/>
      <c r="C60" s="32"/>
      <c r="D60" s="660" t="s">
        <v>74</v>
      </c>
      <c r="E60" s="660"/>
      <c r="F60" s="660"/>
      <c r="G60" s="660"/>
      <c r="H60" s="32"/>
      <c r="I60" s="32"/>
      <c r="J60" s="32"/>
    </row>
    <row r="61" spans="1:10" s="8" customForma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2"/>
    </row>
    <row r="62" spans="1:10" s="8" customForma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2"/>
    </row>
    <row r="63" spans="1:10" hidden="1" x14ac:dyDescent="0.2"/>
    <row r="64" spans="1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55">
    <mergeCell ref="B46:I46"/>
    <mergeCell ref="B47:I47"/>
    <mergeCell ref="H37:I37"/>
    <mergeCell ref="H33:I33"/>
    <mergeCell ref="C35:D35"/>
    <mergeCell ref="C37:F37"/>
    <mergeCell ref="B42:I42"/>
    <mergeCell ref="C33:F33"/>
    <mergeCell ref="C24:F24"/>
    <mergeCell ref="C26:F26"/>
    <mergeCell ref="B30:C30"/>
    <mergeCell ref="H32:I32"/>
    <mergeCell ref="H24:I24"/>
    <mergeCell ref="H26:I26"/>
    <mergeCell ref="D60:G60"/>
    <mergeCell ref="F52:I52"/>
    <mergeCell ref="G53:I53"/>
    <mergeCell ref="C53:F53"/>
    <mergeCell ref="G54:H54"/>
    <mergeCell ref="G55:H55"/>
    <mergeCell ref="G56:H56"/>
    <mergeCell ref="B52:D52"/>
    <mergeCell ref="D59:G59"/>
    <mergeCell ref="G57:H57"/>
    <mergeCell ref="A55:B55"/>
    <mergeCell ref="A57:B57"/>
    <mergeCell ref="B49:I49"/>
    <mergeCell ref="B51:D51"/>
    <mergeCell ref="F51:I51"/>
    <mergeCell ref="B6:I6"/>
    <mergeCell ref="B7:I7"/>
    <mergeCell ref="B8:I8"/>
    <mergeCell ref="B9:I9"/>
    <mergeCell ref="D10:E10"/>
    <mergeCell ref="G10:I10"/>
    <mergeCell ref="B15:I15"/>
    <mergeCell ref="B48:I48"/>
    <mergeCell ref="B45:I45"/>
    <mergeCell ref="B43:I43"/>
    <mergeCell ref="B44:I44"/>
    <mergeCell ref="C28:D28"/>
    <mergeCell ref="C31:D31"/>
    <mergeCell ref="H20:I20"/>
    <mergeCell ref="C22:D22"/>
    <mergeCell ref="C20:F20"/>
    <mergeCell ref="H25:I25"/>
    <mergeCell ref="D11:E11"/>
    <mergeCell ref="G11:I11"/>
    <mergeCell ref="B12:I12"/>
    <mergeCell ref="B13:I13"/>
    <mergeCell ref="B14:I14"/>
    <mergeCell ref="B17:I17"/>
    <mergeCell ref="H19:I19"/>
    <mergeCell ref="H23:I23"/>
    <mergeCell ref="F22:G22"/>
  </mergeCells>
  <phoneticPr fontId="15" type="noConversion"/>
  <printOptions horizontalCentered="1"/>
  <pageMargins left="0.25" right="0.25" top="0.39370078740157483" bottom="0.35433070866141736" header="0.31496062992125984" footer="0.35433070866141736"/>
  <pageSetup scale="61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VCIFM</vt:lpstr>
      <vt:lpstr>ACT.EXT.</vt:lpstr>
      <vt:lpstr>vcai-SUPERIOR</vt:lpstr>
      <vt:lpstr>vcai-CAPACITACION</vt:lpstr>
      <vt:lpstr>vcai-3°EVALUADOR</vt:lpstr>
      <vt:lpstr>VCCOGR</vt:lpstr>
      <vt:lpstr>vcai-AUTO</vt:lpstr>
      <vt:lpstr>APOR.DEST.</vt:lpstr>
      <vt:lpstr>Resumen personal</vt:lpstr>
      <vt:lpstr>tablas de calculo</vt:lpstr>
      <vt:lpstr>ACT.EXT.!Área_de_impresión</vt:lpstr>
      <vt:lpstr>APOR.DEST.!Área_de_impresión</vt:lpstr>
      <vt:lpstr>'Resumen personal'!Área_de_impresión</vt:lpstr>
      <vt:lpstr>'tablas de calculo'!Área_de_impresión</vt:lpstr>
      <vt:lpstr>'vcai-3°EVALUADOR'!Área_de_impresión</vt:lpstr>
      <vt:lpstr>'vcai-AUTO'!Área_de_impresión</vt:lpstr>
      <vt:lpstr>'vcai-CAPACITACION'!Área_de_impresión</vt:lpstr>
      <vt:lpstr>'vcai-SUPERIOR'!Área_de_impresión</vt:lpstr>
      <vt:lpstr>VCCOGR!Área_de_impresión</vt:lpstr>
      <vt:lpstr>VCIFM!Área_de_impresión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2012-02-23T23:43:57Z</cp:lastPrinted>
  <dcterms:created xsi:type="dcterms:W3CDTF">2004-09-01T14:59:30Z</dcterms:created>
  <dcterms:modified xsi:type="dcterms:W3CDTF">2019-01-15T17:34:30Z</dcterms:modified>
</cp:coreProperties>
</file>