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caballe\Desktop\cambio de logo\"/>
    </mc:Choice>
  </mc:AlternateContent>
  <bookViews>
    <workbookView xWindow="0" yWindow="0" windowWidth="20325" windowHeight="9300" tabRatio="762"/>
  </bookViews>
  <sheets>
    <sheet name="VCIFM" sheetId="9" r:id="rId1"/>
    <sheet name="ACT.EXT." sheetId="13" r:id="rId2"/>
    <sheet name="vcai-SUPERIOR" sheetId="2" r:id="rId3"/>
    <sheet name="vcai-CAPACITACIÓN" sheetId="16" r:id="rId4"/>
    <sheet name="vcai-3° EVALUADOR" sheetId="7" r:id="rId5"/>
    <sheet name="VCCOR" sheetId="10" r:id="rId6"/>
    <sheet name="tablas de calculo" sheetId="6" state="hidden" r:id="rId7"/>
    <sheet name="vcai-AUTO" sheetId="5" r:id="rId8"/>
    <sheet name="APOR.DEST." sheetId="14" r:id="rId9"/>
    <sheet name="Resumen personal" sheetId="11" r:id="rId10"/>
  </sheets>
  <externalReferences>
    <externalReference r:id="rId11"/>
  </externalReferences>
  <definedNames>
    <definedName name="ACT.EXT.1">'tablas de calculo'!#REF!</definedName>
    <definedName name="ACT.EXT.2">'tablas de calculo'!#REF!</definedName>
    <definedName name="ACT.EXT.3">'tablas de calculo'!#REF!</definedName>
    <definedName name="_xlnm.Print_Area" localSheetId="1">ACT.EXT.!$A$1:$L$44</definedName>
    <definedName name="_xlnm.Print_Area" localSheetId="8">APOR.DEST.!$B$1:$K$54</definedName>
    <definedName name="_xlnm.Print_Area" localSheetId="9">'Resumen personal'!$A$1:$K$58</definedName>
    <definedName name="_xlnm.Print_Area" localSheetId="6">'tablas de calculo'!$A$1:$AR$31</definedName>
    <definedName name="_xlnm.Print_Area" localSheetId="4">'vcai-3° EVALUADOR'!$B$1:$K$52</definedName>
    <definedName name="_xlnm.Print_Area" localSheetId="7">'vcai-AUTO'!$B$1:$K$53</definedName>
    <definedName name="_xlnm.Print_Area" localSheetId="3">'vcai-CAPACITACIÓN'!$B$1:$K$23</definedName>
    <definedName name="_xlnm.Print_Area" localSheetId="2">'vcai-SUPERIOR'!$A$1:$L$52</definedName>
    <definedName name="_xlnm.Print_Area" localSheetId="5">VCCOR!$A$1:$M$53</definedName>
    <definedName name="_xlnm.Print_Area" localSheetId="0">VCIFM!$A$2:$AD$65</definedName>
    <definedName name="eapauto1">'tablas de calculo'!#REF!</definedName>
    <definedName name="eapauto10">'tablas de calculo'!#REF!</definedName>
    <definedName name="eapauto11">'tablas de calculo'!#REF!</definedName>
    <definedName name="eapauto12">'tablas de calculo'!#REF!</definedName>
    <definedName name="eapauto13">'tablas de calculo'!#REF!</definedName>
    <definedName name="eapauto2">'tablas de calculo'!#REF!</definedName>
    <definedName name="eapauto3">'tablas de calculo'!#REF!</definedName>
    <definedName name="eapauto4">'tablas de calculo'!#REF!</definedName>
    <definedName name="eapauto5">'tablas de calculo'!#REF!</definedName>
    <definedName name="eapauto6">'tablas de calculo'!#REF!</definedName>
    <definedName name="eapauto7">'tablas de calculo'!#REF!</definedName>
    <definedName name="eapauto8">'tablas de calculo'!#REF!</definedName>
    <definedName name="eapauto9">'tablas de calculo'!#REF!</definedName>
    <definedName name="eapjefe1">'tablas de calculo'!#REF!</definedName>
    <definedName name="eapjefe10">'tablas de calculo'!#REF!</definedName>
    <definedName name="eapjefe11">'tablas de calculo'!#REF!</definedName>
    <definedName name="eapjefe12">'tablas de calculo'!#REF!</definedName>
    <definedName name="eapjefe13">'tablas de calculo'!#REF!</definedName>
    <definedName name="eapjefe2">'tablas de calculo'!#REF!</definedName>
    <definedName name="eapjefe3">'tablas de calculo'!#REF!</definedName>
    <definedName name="eapjefe4">'tablas de calculo'!#REF!</definedName>
    <definedName name="eapjefe5">'tablas de calculo'!#REF!</definedName>
    <definedName name="eapjefe6">'tablas de calculo'!#REF!</definedName>
    <definedName name="eapjefe7">'tablas de calculo'!#REF!</definedName>
    <definedName name="eapjefe8">'tablas de calculo'!#REF!</definedName>
    <definedName name="eapjefe9">'tablas de calculo'!#REF!</definedName>
    <definedName name="eapsup1">'tablas de calculo'!#REF!</definedName>
    <definedName name="eapsup10">'tablas de calculo'!#REF!</definedName>
    <definedName name="eapsup11">'tablas de calculo'!#REF!</definedName>
    <definedName name="eapsup12">'tablas de calculo'!#REF!</definedName>
    <definedName name="eapsup13">'tablas de calculo'!#REF!</definedName>
    <definedName name="eapsup2">'tablas de calculo'!#REF!</definedName>
    <definedName name="eapsup3">'tablas de calculo'!#REF!</definedName>
    <definedName name="eapsup4">'tablas de calculo'!#REF!</definedName>
    <definedName name="eapsup5">'tablas de calculo'!#REF!</definedName>
    <definedName name="eapsup6">'tablas de calculo'!#REF!</definedName>
    <definedName name="eapsup7">'tablas de calculo'!#REF!</definedName>
    <definedName name="eapsup8">'tablas de calculo'!#REF!</definedName>
    <definedName name="eapsup9">'tablas de calculo'!#REF!</definedName>
    <definedName name="eapSUPDESARROLLO1">'tablas de calculo'!#REF!</definedName>
    <definedName name="eapSUPDESARROLLO2">'tablas de calculo'!#REF!</definedName>
    <definedName name="eapSUPDESARROLLO3">'tablas de calculo'!#REF!</definedName>
    <definedName name="eapSUPDESARROLLO4">'tablas de calculo'!#REF!</definedName>
    <definedName name="metaco5">'tablas de calculo'!#REF!</definedName>
    <definedName name="metacol1">'tablas de calculo'!#REF!</definedName>
    <definedName name="metacol2">'tablas de calculo'!#REF!</definedName>
    <definedName name="metacol3">'tablas de calculo'!#REF!</definedName>
    <definedName name="metacol4">'tablas de calculo'!#REF!</definedName>
    <definedName name="metacol5">'tablas de calculo'!#REF!</definedName>
    <definedName name="metaindi1">'tablas de calculo'!#REF!</definedName>
    <definedName name="metaindi2">'tablas de calculo'!#REF!</definedName>
    <definedName name="metaindi3">'tablas de calculo'!#REF!</definedName>
    <definedName name="metaindi4">'tablas de calculo'!#REF!</definedName>
    <definedName name="metaindi5">'tablas de calculo'!#REF!</definedName>
    <definedName name="metascolecsa2">'[1]tablas de calculo'!$AI$40</definedName>
    <definedName name="solver_cvg" localSheetId="4" hidden="1">0.0001</definedName>
    <definedName name="solver_drv" localSheetId="4" hidden="1">1</definedName>
    <definedName name="solver_est" localSheetId="4" hidden="1">1</definedName>
    <definedName name="solver_itr" localSheetId="4" hidden="1">100</definedName>
    <definedName name="solver_lin" localSheetId="4" hidden="1">2</definedName>
    <definedName name="solver_neg" localSheetId="4" hidden="1">2</definedName>
    <definedName name="solver_num" localSheetId="4" hidden="1">0</definedName>
    <definedName name="solver_nwt" localSheetId="4" hidden="1">1</definedName>
    <definedName name="solver_opt" localSheetId="4" hidden="1">'vcai-3° EVALUADOR'!$H$38</definedName>
    <definedName name="solver_pre" localSheetId="4" hidden="1">0.000001</definedName>
    <definedName name="solver_scl" localSheetId="4" hidden="1">2</definedName>
    <definedName name="solver_sho" localSheetId="4" hidden="1">2</definedName>
    <definedName name="solver_tim" localSheetId="4" hidden="1">100</definedName>
    <definedName name="solver_tol" localSheetId="4" hidden="1">0.05</definedName>
    <definedName name="solver_typ" localSheetId="4" hidden="1">1</definedName>
    <definedName name="solver_val" localSheetId="4" hidden="1">0</definedName>
    <definedName name="vapor1">'tablas de calculo'!#REF!</definedName>
    <definedName name="vapor10">'tablas de calculo'!#REF!</definedName>
    <definedName name="vapor11">'tablas de calculo'!#REF!</definedName>
    <definedName name="vapor12">'tablas de calculo'!#REF!</definedName>
    <definedName name="vapor13">'tablas de calculo'!#REF!</definedName>
    <definedName name="vapor2">'tablas de calculo'!#REF!</definedName>
    <definedName name="vapor3">'tablas de calculo'!#REF!</definedName>
    <definedName name="vapor4">'tablas de calculo'!#REF!</definedName>
    <definedName name="vapor5">'tablas de calculo'!#REF!</definedName>
    <definedName name="vapor6">'tablas de calculo'!#REF!</definedName>
    <definedName name="vapor7">'tablas de calculo'!#REF!</definedName>
    <definedName name="vapor8">'tablas de calculo'!#REF!</definedName>
    <definedName name="vapor9">'tablas de calculo'!#REF!</definedName>
  </definedNames>
  <calcPr calcId="162913" fullPrecision="0"/>
</workbook>
</file>

<file path=xl/calcChain.xml><?xml version="1.0" encoding="utf-8"?>
<calcChain xmlns="http://schemas.openxmlformats.org/spreadsheetml/2006/main">
  <c r="B56" i="11" l="1"/>
  <c r="G6" i="14" l="1"/>
  <c r="G5" i="14"/>
  <c r="B55" i="11" s="1"/>
  <c r="E44" i="5"/>
  <c r="F50" i="10"/>
  <c r="I44" i="7"/>
  <c r="G7" i="16"/>
  <c r="I44" i="2"/>
  <c r="G6" i="13"/>
  <c r="G5" i="13"/>
  <c r="I43" i="2" s="1"/>
  <c r="G6" i="16" s="1"/>
  <c r="I43" i="7" s="1"/>
  <c r="F49" i="10" s="1"/>
  <c r="E43" i="5" s="1"/>
  <c r="E44" i="9"/>
  <c r="AC5" i="6"/>
  <c r="AC4" i="6"/>
  <c r="AA5" i="6"/>
  <c r="AB5" i="6"/>
  <c r="AD5" i="6"/>
  <c r="C44" i="10"/>
  <c r="AA4" i="6"/>
  <c r="AB4" i="6"/>
  <c r="AD4" i="6"/>
  <c r="C43" i="10"/>
  <c r="W5" i="6"/>
  <c r="X5" i="6"/>
  <c r="Z5" i="6" s="1"/>
  <c r="C48" i="9" s="1"/>
  <c r="W4" i="6"/>
  <c r="X4" i="6" s="1"/>
  <c r="Z4" i="6" s="1"/>
  <c r="C47" i="9" s="1"/>
  <c r="Y5" i="6"/>
  <c r="Y4" i="6"/>
  <c r="AB16" i="6"/>
  <c r="P17" i="6"/>
  <c r="U17" i="6"/>
  <c r="P14" i="6"/>
  <c r="U14" i="6"/>
  <c r="P10" i="6"/>
  <c r="U10" i="6"/>
  <c r="P6" i="6"/>
  <c r="U6" i="6"/>
  <c r="P3" i="6"/>
  <c r="AG11" i="6"/>
  <c r="AE11" i="6"/>
  <c r="Y6" i="6"/>
  <c r="Y7" i="6"/>
  <c r="Y1" i="6"/>
  <c r="Y2" i="6"/>
  <c r="Y3" i="6"/>
  <c r="G43" i="2"/>
  <c r="B21" i="16"/>
  <c r="E43" i="2"/>
  <c r="B47" i="11"/>
  <c r="E37" i="2" s="1"/>
  <c r="B17" i="16" s="1"/>
  <c r="B19" i="16"/>
  <c r="B9" i="13"/>
  <c r="B9" i="2" s="1"/>
  <c r="B10" i="16" s="1"/>
  <c r="G7" i="13"/>
  <c r="G7" i="2" s="1"/>
  <c r="B7" i="13"/>
  <c r="B7" i="2" s="1"/>
  <c r="B8" i="16" s="1"/>
  <c r="B8" i="13"/>
  <c r="B8" i="2"/>
  <c r="B8" i="7" s="1"/>
  <c r="B5" i="10" s="1"/>
  <c r="B5" i="13"/>
  <c r="B5" i="2" s="1"/>
  <c r="J5" i="13"/>
  <c r="J5" i="2"/>
  <c r="J6" i="16" s="1"/>
  <c r="J3" i="13"/>
  <c r="J3" i="2" s="1"/>
  <c r="G3" i="13"/>
  <c r="G3" i="2"/>
  <c r="G3" i="7" s="1"/>
  <c r="G4" i="5" s="1"/>
  <c r="G3" i="14" s="1"/>
  <c r="B10" i="11" s="1"/>
  <c r="B3" i="13"/>
  <c r="B3" i="2" s="1"/>
  <c r="W7" i="6"/>
  <c r="X7" i="6"/>
  <c r="Z7" i="6" s="1"/>
  <c r="C50" i="9" s="1"/>
  <c r="W6" i="6"/>
  <c r="X6" i="6" s="1"/>
  <c r="Z6" i="6" s="1"/>
  <c r="C49" i="9" s="1"/>
  <c r="W1" i="6"/>
  <c r="X1" i="6"/>
  <c r="Z1" i="6" s="1"/>
  <c r="C44" i="9" s="1"/>
  <c r="W2" i="6"/>
  <c r="X2" i="6" s="1"/>
  <c r="Z2" i="6" s="1"/>
  <c r="C45" i="9" s="1"/>
  <c r="W3" i="6"/>
  <c r="X3" i="6"/>
  <c r="Z3" i="6" s="1"/>
  <c r="C46" i="9" s="1"/>
  <c r="AM1" i="6"/>
  <c r="AM2" i="6"/>
  <c r="K25" i="14"/>
  <c r="AM3" i="6"/>
  <c r="K26" i="14"/>
  <c r="AM4" i="6"/>
  <c r="AM5" i="6"/>
  <c r="K28" i="14"/>
  <c r="AM6" i="6"/>
  <c r="AM7" i="6"/>
  <c r="K30" i="14"/>
  <c r="AM8" i="6"/>
  <c r="K31" i="14"/>
  <c r="AM9" i="6"/>
  <c r="AM10" i="6"/>
  <c r="AM11" i="6"/>
  <c r="K34" i="14"/>
  <c r="R16" i="6"/>
  <c r="T16" i="6"/>
  <c r="R17" i="6"/>
  <c r="T17" i="6"/>
  <c r="T18" i="6"/>
  <c r="V18" i="6"/>
  <c r="C40" i="7"/>
  <c r="R13" i="6"/>
  <c r="T13" i="6"/>
  <c r="R12" i="6"/>
  <c r="T12" i="6"/>
  <c r="R14" i="6"/>
  <c r="T14" i="6"/>
  <c r="R10" i="6"/>
  <c r="T10" i="6"/>
  <c r="S10" i="6"/>
  <c r="V10" i="6"/>
  <c r="R8" i="6"/>
  <c r="T8" i="6"/>
  <c r="R9" i="6"/>
  <c r="T9" i="6"/>
  <c r="T11" i="6"/>
  <c r="V11" i="6"/>
  <c r="C38" i="7"/>
  <c r="R6" i="6"/>
  <c r="T6" i="6"/>
  <c r="R5" i="6"/>
  <c r="T5" i="6"/>
  <c r="R2" i="6"/>
  <c r="T2" i="6"/>
  <c r="R1" i="6"/>
  <c r="T1" i="6"/>
  <c r="R3" i="6"/>
  <c r="T3" i="6"/>
  <c r="M16" i="6"/>
  <c r="O16" i="6"/>
  <c r="O18" i="6"/>
  <c r="Q18" i="6"/>
  <c r="C41" i="5"/>
  <c r="M17" i="6"/>
  <c r="O17" i="6"/>
  <c r="M12" i="6"/>
  <c r="O12" i="6"/>
  <c r="O15" i="6"/>
  <c r="M13" i="6"/>
  <c r="O13" i="6"/>
  <c r="M14" i="6"/>
  <c r="O14" i="6"/>
  <c r="M8" i="6"/>
  <c r="O8" i="6"/>
  <c r="M9" i="6"/>
  <c r="O9" i="6"/>
  <c r="M10" i="6"/>
  <c r="O10" i="6"/>
  <c r="H18" i="6"/>
  <c r="H16" i="6"/>
  <c r="J16" i="6"/>
  <c r="J18" i="6"/>
  <c r="L18" i="6"/>
  <c r="C40" i="2"/>
  <c r="H17" i="6"/>
  <c r="J17" i="6"/>
  <c r="H1" i="6"/>
  <c r="J1" i="6"/>
  <c r="H2" i="6"/>
  <c r="J2" i="6"/>
  <c r="I2" i="6"/>
  <c r="L2" i="6"/>
  <c r="H3" i="6"/>
  <c r="J3" i="6"/>
  <c r="I3" i="6"/>
  <c r="L3" i="6"/>
  <c r="H5" i="6"/>
  <c r="J5" i="6"/>
  <c r="J7" i="6"/>
  <c r="L7" i="6"/>
  <c r="C37" i="2"/>
  <c r="H6" i="6"/>
  <c r="J6" i="6"/>
  <c r="I6" i="6"/>
  <c r="H8" i="6"/>
  <c r="J8" i="6"/>
  <c r="H9" i="6"/>
  <c r="J9" i="6"/>
  <c r="H10" i="6"/>
  <c r="J10" i="6"/>
  <c r="H12" i="6"/>
  <c r="J12" i="6"/>
  <c r="H13" i="6"/>
  <c r="J13" i="6"/>
  <c r="I13" i="6"/>
  <c r="H14" i="6"/>
  <c r="J14" i="6"/>
  <c r="M5" i="6"/>
  <c r="O5" i="6"/>
  <c r="M6" i="6"/>
  <c r="O6" i="6"/>
  <c r="M1" i="6"/>
  <c r="O1" i="6"/>
  <c r="M2" i="6"/>
  <c r="O2" i="6"/>
  <c r="M3" i="6"/>
  <c r="O3" i="6"/>
  <c r="AC1" i="6"/>
  <c r="AC2" i="6"/>
  <c r="AC3" i="6"/>
  <c r="AC6" i="6"/>
  <c r="AC7" i="6"/>
  <c r="AA1" i="6"/>
  <c r="AB1" i="6"/>
  <c r="AA2" i="6"/>
  <c r="AB2" i="6"/>
  <c r="AA3" i="6"/>
  <c r="AB3" i="6"/>
  <c r="AD3" i="6"/>
  <c r="AA6" i="6"/>
  <c r="AB6" i="6"/>
  <c r="AA7" i="6"/>
  <c r="AB7" i="6"/>
  <c r="AD7" i="6"/>
  <c r="C46" i="10"/>
  <c r="B31" i="13"/>
  <c r="B29" i="13"/>
  <c r="B42" i="14"/>
  <c r="B40" i="14"/>
  <c r="B4" i="2"/>
  <c r="B4" i="7"/>
  <c r="B5" i="5"/>
  <c r="B4" i="14"/>
  <c r="B7" i="11"/>
  <c r="G4" i="2"/>
  <c r="G4" i="7"/>
  <c r="G5" i="5"/>
  <c r="G4" i="14"/>
  <c r="B11" i="11"/>
  <c r="J4" i="2"/>
  <c r="J4" i="7"/>
  <c r="J5" i="5"/>
  <c r="J5" i="16"/>
  <c r="B6" i="2"/>
  <c r="B6" i="7"/>
  <c r="B7" i="5"/>
  <c r="B6" i="14"/>
  <c r="B9" i="11"/>
  <c r="J6" i="2"/>
  <c r="J6" i="7"/>
  <c r="J7" i="5"/>
  <c r="J6" i="14" s="1"/>
  <c r="G11" i="11" s="1"/>
  <c r="G8" i="2"/>
  <c r="G9" i="16"/>
  <c r="B10" i="2"/>
  <c r="B10" i="7"/>
  <c r="B53" i="10"/>
  <c r="AQ1" i="6"/>
  <c r="K23" i="13"/>
  <c r="B52" i="11"/>
  <c r="B50" i="11"/>
  <c r="AQ2" i="6"/>
  <c r="K24" i="13"/>
  <c r="AQ3" i="6"/>
  <c r="K25" i="13"/>
  <c r="K24" i="14"/>
  <c r="AM12" i="6"/>
  <c r="K35" i="14"/>
  <c r="AM13" i="6"/>
  <c r="K36" i="14"/>
  <c r="K27" i="14"/>
  <c r="K33" i="14"/>
  <c r="K32" i="14"/>
  <c r="K29" i="14"/>
  <c r="B31" i="2"/>
  <c r="B26" i="2"/>
  <c r="B12" i="2"/>
  <c r="B12" i="7"/>
  <c r="B17" i="2"/>
  <c r="B21" i="2"/>
  <c r="AC16" i="6"/>
  <c r="AD16" i="6"/>
  <c r="J4" i="14"/>
  <c r="D11" i="11"/>
  <c r="AD6" i="6"/>
  <c r="C45" i="10"/>
  <c r="C42" i="10"/>
  <c r="AI10" i="6"/>
  <c r="E28" i="11"/>
  <c r="AC15" i="6"/>
  <c r="AB15" i="6"/>
  <c r="AH11" i="6"/>
  <c r="O7" i="6"/>
  <c r="Q7" i="6"/>
  <c r="C38" i="5"/>
  <c r="AD1" i="6"/>
  <c r="C40" i="10"/>
  <c r="T7" i="6"/>
  <c r="V7" i="6"/>
  <c r="C37" i="7"/>
  <c r="G8" i="7"/>
  <c r="G9" i="5"/>
  <c r="G8" i="14"/>
  <c r="B15" i="11"/>
  <c r="S16" i="6"/>
  <c r="V16" i="6"/>
  <c r="I9" i="6"/>
  <c r="I17" i="6"/>
  <c r="L17" i="6"/>
  <c r="S13" i="6"/>
  <c r="V13" i="6"/>
  <c r="N13" i="6"/>
  <c r="S9" i="6"/>
  <c r="V9" i="6"/>
  <c r="L6" i="6"/>
  <c r="N16" i="6"/>
  <c r="Q16" i="6"/>
  <c r="N10" i="6"/>
  <c r="Q10" i="6"/>
  <c r="N6" i="6"/>
  <c r="Q6" i="6"/>
  <c r="N3" i="6"/>
  <c r="Q3" i="6"/>
  <c r="S14" i="6"/>
  <c r="V14" i="6"/>
  <c r="S8" i="6"/>
  <c r="V8" i="6"/>
  <c r="S5" i="6"/>
  <c r="V5" i="6"/>
  <c r="S3" i="6"/>
  <c r="V3" i="6"/>
  <c r="I16" i="6"/>
  <c r="L16" i="6"/>
  <c r="L13" i="6"/>
  <c r="I14" i="6"/>
  <c r="I10" i="6"/>
  <c r="I5" i="6"/>
  <c r="B7" i="10"/>
  <c r="Q15" i="6"/>
  <c r="C40" i="5"/>
  <c r="AD15" i="6"/>
  <c r="AE4" i="6"/>
  <c r="AE5" i="6"/>
  <c r="AE3" i="6"/>
  <c r="AE6" i="6"/>
  <c r="S17" i="6"/>
  <c r="V17" i="6"/>
  <c r="L10" i="6"/>
  <c r="N9" i="6"/>
  <c r="Q9" i="6"/>
  <c r="N17" i="6"/>
  <c r="Q17" i="6"/>
  <c r="T4" i="6"/>
  <c r="S1" i="6"/>
  <c r="N2" i="6"/>
  <c r="Q2" i="6"/>
  <c r="L9" i="6"/>
  <c r="Q13" i="6"/>
  <c r="S6" i="6"/>
  <c r="V6" i="6"/>
  <c r="U3" i="6"/>
  <c r="R18" i="6"/>
  <c r="M18" i="6"/>
  <c r="B11" i="5"/>
  <c r="B10" i="14"/>
  <c r="B9" i="10"/>
  <c r="AD2" i="6"/>
  <c r="C41" i="10"/>
  <c r="AC8" i="6"/>
  <c r="AD9" i="6"/>
  <c r="J15" i="6"/>
  <c r="L15" i="6"/>
  <c r="C39" i="2"/>
  <c r="I12" i="6"/>
  <c r="L12" i="6"/>
  <c r="N5" i="6"/>
  <c r="Q5" i="6"/>
  <c r="L5" i="6"/>
  <c r="O11" i="6"/>
  <c r="Q11" i="6"/>
  <c r="C39" i="5"/>
  <c r="N8" i="6"/>
  <c r="Q8" i="6"/>
  <c r="S2" i="6"/>
  <c r="V2" i="6"/>
  <c r="S12" i="6"/>
  <c r="V12" i="6"/>
  <c r="N12" i="6"/>
  <c r="Q12" i="6"/>
  <c r="T15" i="6"/>
  <c r="V15" i="6"/>
  <c r="C39" i="7"/>
  <c r="O4" i="6"/>
  <c r="N1" i="6"/>
  <c r="L14" i="6"/>
  <c r="J11" i="6"/>
  <c r="L11" i="6"/>
  <c r="C38" i="2"/>
  <c r="I8" i="6"/>
  <c r="L8" i="6"/>
  <c r="N14" i="6"/>
  <c r="Q14" i="6"/>
  <c r="AB8" i="6"/>
  <c r="AD10" i="6"/>
  <c r="AG18" i="6"/>
  <c r="C47" i="10"/>
  <c r="J4" i="6"/>
  <c r="I1" i="6"/>
  <c r="N19" i="6"/>
  <c r="Q1" i="6"/>
  <c r="S19" i="6"/>
  <c r="V1" i="6"/>
  <c r="O19" i="6"/>
  <c r="Q4" i="6"/>
  <c r="C37" i="5"/>
  <c r="V19" i="6"/>
  <c r="T19" i="6"/>
  <c r="V4" i="6"/>
  <c r="C36" i="7"/>
  <c r="AE2" i="6"/>
  <c r="AE20" i="6"/>
  <c r="C48" i="10"/>
  <c r="AJ17" i="6"/>
  <c r="H23" i="11"/>
  <c r="AI17" i="6"/>
  <c r="AK17" i="6"/>
  <c r="G23" i="11"/>
  <c r="I20" i="6"/>
  <c r="L1" i="6"/>
  <c r="L4" i="6"/>
  <c r="J20" i="6"/>
  <c r="C41" i="7"/>
  <c r="V21" i="6"/>
  <c r="AG5" i="6"/>
  <c r="AI5" i="6"/>
  <c r="Q19" i="6"/>
  <c r="L19" i="6"/>
  <c r="C36" i="2"/>
  <c r="AG3" i="6"/>
  <c r="AI3" i="6"/>
  <c r="Q21" i="6"/>
  <c r="C42" i="5"/>
  <c r="AH5" i="6"/>
  <c r="C42" i="7"/>
  <c r="AG4" i="6"/>
  <c r="AI4" i="6"/>
  <c r="AJ3" i="6"/>
  <c r="L21" i="6"/>
  <c r="C41" i="2"/>
  <c r="AH3" i="6"/>
  <c r="C43" i="5"/>
  <c r="C42" i="2"/>
  <c r="AH4" i="6"/>
  <c r="AJ4" i="6"/>
  <c r="AK1" i="6"/>
  <c r="AK2" i="6"/>
  <c r="E26" i="11"/>
  <c r="AJ5" i="6"/>
  <c r="AK3" i="6"/>
  <c r="H25" i="11"/>
  <c r="G25" i="11"/>
  <c r="J7" i="16" l="1"/>
  <c r="B5" i="7"/>
  <c r="B6" i="5" s="1"/>
  <c r="B5" i="14" s="1"/>
  <c r="B8" i="11" s="1"/>
  <c r="B6" i="16"/>
  <c r="X8" i="6"/>
  <c r="J5" i="7"/>
  <c r="J6" i="5" s="1"/>
  <c r="J5" i="14" s="1"/>
  <c r="G10" i="11" s="1"/>
  <c r="G4" i="16"/>
  <c r="W8" i="6"/>
  <c r="B9" i="16"/>
  <c r="B9" i="7"/>
  <c r="J4" i="16"/>
  <c r="J3" i="7"/>
  <c r="J4" i="5" s="1"/>
  <c r="J3" i="14" s="1"/>
  <c r="D10" i="11" s="1"/>
  <c r="G8" i="16"/>
  <c r="G7" i="7"/>
  <c r="B4" i="16"/>
  <c r="B3" i="7"/>
  <c r="B4" i="5" s="1"/>
  <c r="B3" i="14" s="1"/>
  <c r="B6" i="11" s="1"/>
  <c r="F47" i="11" s="1"/>
  <c r="Z8" i="6"/>
  <c r="Z9" i="6"/>
  <c r="B9" i="5"/>
  <c r="B8" i="14" s="1"/>
  <c r="B13" i="11" s="1"/>
  <c r="B7" i="7"/>
  <c r="B8" i="10" l="1"/>
  <c r="B10" i="5"/>
  <c r="B9" i="14" s="1"/>
  <c r="D54" i="11" s="1"/>
  <c r="B6" i="10"/>
  <c r="G8" i="5"/>
  <c r="G7" i="14" s="1"/>
  <c r="B14" i="11" s="1"/>
  <c r="AN14" i="6"/>
  <c r="C51" i="9"/>
  <c r="Z11" i="6"/>
  <c r="C52" i="9" s="1"/>
  <c r="AR4" i="6"/>
  <c r="B4" i="10"/>
  <c r="B8" i="5"/>
  <c r="B7" i="14" s="1"/>
  <c r="B12" i="11" s="1"/>
  <c r="K26" i="13" l="1"/>
  <c r="F21" i="11"/>
  <c r="Z12" i="6"/>
  <c r="K37" i="14"/>
  <c r="F31" i="11" s="1"/>
  <c r="AG21" i="6"/>
  <c r="AG15" i="6" l="1"/>
  <c r="Z13" i="6"/>
  <c r="Z14" i="6" s="1"/>
  <c r="AG14" i="6" l="1"/>
  <c r="Z16" i="6"/>
  <c r="AJ13" i="6" s="1"/>
  <c r="H20" i="11" s="1"/>
  <c r="G20" i="11" l="1"/>
  <c r="AI13" i="6"/>
  <c r="AK13" i="6" s="1"/>
  <c r="AK20" i="6" s="1"/>
  <c r="AJ20" i="6" l="1"/>
  <c r="H30" i="11" s="1"/>
  <c r="G30" i="11"/>
  <c r="AK23" i="6"/>
  <c r="AK24" i="6" s="1"/>
  <c r="G33" i="11" l="1"/>
  <c r="AJ23" i="6"/>
  <c r="H33" i="11" s="1"/>
</calcChain>
</file>

<file path=xl/sharedStrings.xml><?xml version="1.0" encoding="utf-8"?>
<sst xmlns="http://schemas.openxmlformats.org/spreadsheetml/2006/main" count="697" uniqueCount="253">
  <si>
    <t>Liderazgo:</t>
  </si>
  <si>
    <t>Orientación a Resultados:</t>
  </si>
  <si>
    <t>Trabajo en Equipo:</t>
  </si>
  <si>
    <t>Negociación:</t>
  </si>
  <si>
    <t>LUGAR y FECHA DE LA APLICACIÓN:</t>
  </si>
  <si>
    <t>NOMBRE DEL EVALUADO:</t>
  </si>
  <si>
    <t>CALIFICACIÓN:</t>
  </si>
  <si>
    <t>NIVEL DE DESEMPEÑO:</t>
  </si>
  <si>
    <t>no aprobatorio</t>
  </si>
  <si>
    <t xml:space="preserve">Anual </t>
  </si>
  <si>
    <t>mínimo</t>
  </si>
  <si>
    <t>satisfactorio</t>
  </si>
  <si>
    <t>sobresaliente</t>
  </si>
  <si>
    <t>30 - 100</t>
  </si>
  <si>
    <t>SATISFACTORIO</t>
  </si>
  <si>
    <t>No Aplica</t>
  </si>
  <si>
    <t>UNIDAD DE MEDIDA:</t>
  </si>
  <si>
    <t>PONDERACIÓN:</t>
  </si>
  <si>
    <t>PARÁMETROS DE EVALUACIÓN</t>
  </si>
  <si>
    <t>Peso</t>
  </si>
  <si>
    <t>CALIFICACION:</t>
  </si>
  <si>
    <t>Evalucion de Superior Jerárquico</t>
  </si>
  <si>
    <t>Metas Individuales</t>
  </si>
  <si>
    <t xml:space="preserve">Auto- Evaluacion </t>
  </si>
  <si>
    <t>Nivel de Comportamiento Asociado:</t>
  </si>
  <si>
    <t>NOMBRE Y  FIRMA DEL EVALUADO.</t>
  </si>
  <si>
    <t>METAS INDIVIDUALES</t>
  </si>
  <si>
    <t>NIVEL DE DESEMPEÑO</t>
  </si>
  <si>
    <t>METAS COLECTIVAS</t>
  </si>
  <si>
    <t>AUTO</t>
  </si>
  <si>
    <t>SUPERIOR</t>
  </si>
  <si>
    <t xml:space="preserve">  FIRMA DEL EVALUADO.</t>
  </si>
  <si>
    <t>FIRMA DEL EVALUADO.</t>
  </si>
  <si>
    <t>FIRMA DEL EVALUADO</t>
  </si>
  <si>
    <t>META 1.</t>
  </si>
  <si>
    <t>META 2.</t>
  </si>
  <si>
    <t>META 3.</t>
  </si>
  <si>
    <t>Visión Estratégica:</t>
  </si>
  <si>
    <t>RFC:</t>
  </si>
  <si>
    <t>CURP:</t>
  </si>
  <si>
    <t>DATOS DEL EVALUADO</t>
  </si>
  <si>
    <t>ACCIÓN CORRECTIVA O DE MEJORA</t>
  </si>
  <si>
    <t xml:space="preserve">Muy Característico  </t>
  </si>
  <si>
    <t xml:space="preserve">No es Característico </t>
  </si>
  <si>
    <t>SUPERIOR JERAR.</t>
  </si>
  <si>
    <t>JEFE DEL SUPER.</t>
  </si>
  <si>
    <t>ESTANDARES PROFESIONALES DE ACTUACIÓN</t>
  </si>
  <si>
    <t>Muy Característico</t>
  </si>
  <si>
    <t xml:space="preserve">No es Característico  </t>
  </si>
  <si>
    <t>NO APLICA</t>
  </si>
  <si>
    <t>Requisitos para evaluar  Actividades Extraordinarias</t>
  </si>
  <si>
    <t>Evaluación de Actividades Extraordinarias</t>
  </si>
  <si>
    <t>Descripción de las Actividades Extraordinarias</t>
  </si>
  <si>
    <t>Calificación</t>
  </si>
  <si>
    <t>Puntos</t>
  </si>
  <si>
    <t>Sobresaliente</t>
  </si>
  <si>
    <t>Satisfactorio</t>
  </si>
  <si>
    <t>TOTAL DE PUNTOS ADICIONALES PARA LA EVALUACIÓN DE METAS INDIVIDUALES</t>
  </si>
  <si>
    <t>Nombre:</t>
  </si>
  <si>
    <t>Puesto:</t>
  </si>
  <si>
    <t>Comentarios:</t>
  </si>
  <si>
    <t xml:space="preserve">Requisitos para evaluar  Aportaciones Destacadas </t>
  </si>
  <si>
    <t>Cumple                                                      (7 de 7)</t>
  </si>
  <si>
    <t xml:space="preserve">Evaluación de Aportación Destacada </t>
  </si>
  <si>
    <t>INDICADOR</t>
  </si>
  <si>
    <t>CALIFICACION</t>
  </si>
  <si>
    <t>PUNTOS</t>
  </si>
  <si>
    <t>Realizada con Calidad Profesional (con conocimiento y habilidad sobre el tema).</t>
  </si>
  <si>
    <t>Responde a principios de mejora continua o mejores prácticas.</t>
  </si>
  <si>
    <t>Produjo resultados benéficos verificables y auditables.</t>
  </si>
  <si>
    <t>Evitó gastos y utilización innecesaria de recursos financieros y/o materiales.</t>
  </si>
  <si>
    <t>Realizada tomando en cuenta las disposiciones normativas que aplican a la UR, a la Dependencia y a la APF.</t>
  </si>
  <si>
    <t>Involucró toma de decisión acertada para afrontar, anticipar, resolver algún problema o aportar beneficios.</t>
  </si>
  <si>
    <t>Responde a las necesidades de la ciudadanía, la institución y/o de la APF.</t>
  </si>
  <si>
    <t>Es congruente con los objetivos institucionales de la UA en la que se encuentra adscrito.</t>
  </si>
  <si>
    <t>Implicó un esfuerzo de creatividad, innovación o mejoramiento de su área de adscripción.</t>
  </si>
  <si>
    <t>Incrementó la proyección social o la productividad del área de adscripción.</t>
  </si>
  <si>
    <t>La aportación destacada fue bien conceptualizada para abordar una problemática o hacer la mejora.</t>
  </si>
  <si>
    <t>La población o área beneficiada esta plenamente identificada.</t>
  </si>
  <si>
    <t>Ahorró recursos y tiempos para su área de trabajo.</t>
  </si>
  <si>
    <t>TOTAL DE PUNTOS ADICIONALES PARA LA EVALUACIÓN DEL DESEMPEÑO</t>
  </si>
  <si>
    <t>TOTAL</t>
  </si>
  <si>
    <t>Aportaciones Destacadas</t>
  </si>
  <si>
    <t>Actividades Extraordinarias</t>
  </si>
  <si>
    <t xml:space="preserve">Poco Característico  </t>
  </si>
  <si>
    <t xml:space="preserve">Cumple                                                      </t>
  </si>
  <si>
    <t>ACCIONES CORRECTIVAS O DE MEJORA</t>
  </si>
  <si>
    <t>NOMBRE, FIRMA Y PUESTO DEL SUPERIOR JERÁRQUICO O SUPERVISOR</t>
  </si>
  <si>
    <t>LUGAR Y FECHA</t>
  </si>
  <si>
    <t xml:space="preserve">FACTOR ADICIONAL </t>
  </si>
  <si>
    <t>Act. Extra.</t>
  </si>
  <si>
    <t>CALIFICACIÓN  ANUAL PARCIAL</t>
  </si>
  <si>
    <t>Capacidades Gerenciales o Directivas</t>
  </si>
  <si>
    <t>QUIEN SE DETERMINE</t>
  </si>
  <si>
    <t>Pesos</t>
  </si>
  <si>
    <t>Aportaciones destac.</t>
  </si>
  <si>
    <t>CALIFICACIÓN  ANUAL FINAL</t>
  </si>
  <si>
    <t>n/t</t>
  </si>
  <si>
    <t>Describa:</t>
  </si>
  <si>
    <t>ACCIONES CORRECTIVA O DE MEJORA</t>
  </si>
  <si>
    <t>Peso:</t>
  </si>
  <si>
    <t>1. Transmite un sentido de urgencia en el área que permite servir oportunamente al ciudadano/cliente interno.</t>
  </si>
  <si>
    <t>1. Maneja y controla sus emociones con base en sus estrategias de negociación.</t>
  </si>
  <si>
    <t>1. Enfrenta los desacuerdos y conflictos en forma abierta y honesta, buscando soluciones y consensos que fortalezcan a los equipos en los que participa.</t>
  </si>
  <si>
    <t xml:space="preserve"> 2. Asigna prioridades con perspectivas de largo plazo.</t>
  </si>
  <si>
    <t>1. Construye con sus colaboradores planes y programas para su desarrollo.</t>
  </si>
  <si>
    <t>2. Genera y coordina soluciones para la mejora de la eficiencia en los procesos a su cargo.</t>
  </si>
  <si>
    <t>2. Bajo situaciones críticas de conflicto, cierra acuerdos con firmeza, transmitiendo confianza y seguridad a la otra parte.</t>
  </si>
  <si>
    <t>2. Facilita la relación con otros equipos resolviendo los conflictos de manera beneficiosa.</t>
  </si>
  <si>
    <t>3. Traduce la misión y visión de la institución en estrategias y planes de largo plazo que enfocan y orientan la contribución del área.</t>
  </si>
  <si>
    <t>2. Se involucra con sus colaboradores para mejorar continuamente el desempeño del área.</t>
  </si>
  <si>
    <t>3. Impulsa el incremento consistente de los estándares de desempeño de los procesos y servicios a su cargo.</t>
  </si>
  <si>
    <t>3. Desarrolla estrategias para la solución de conflictos, evitando la ruptura del proceso de negociación.</t>
  </si>
  <si>
    <t>Formula diversos escenarios para la toma de decisiones o solución de problemas que afectan a varias áreas de la institución.</t>
  </si>
  <si>
    <t>Asigna prioridades con perspectivas de largo plazo.</t>
  </si>
  <si>
    <t>Traduce la misión y visión de la institución en estrategias y planes de largo plazo que enfocan y orientan la contribución del área.</t>
  </si>
  <si>
    <t>Construye con sus colaboradores planes y programas para su desarrollo.</t>
  </si>
  <si>
    <t>Se involucra con sus colaboradores para mejorar continuamente el desempeño del área.</t>
  </si>
  <si>
    <t>Transmite un sentido de urgencia en el área que permite servir oportunamente al ciudadano/cliente interno.</t>
  </si>
  <si>
    <t>Genera y coordina soluciones para la mejora de la eficiencia en los procesos a su cargo.</t>
  </si>
  <si>
    <t>Impulsa el incremento consistente de los estándares de desempeño de los procesos y servicios a su cargo.</t>
  </si>
  <si>
    <t>Maneja y controla sus emociones con base en sus estrategias de negociación.</t>
  </si>
  <si>
    <t>Bajo situaciones críticas de conflicto, cierra acuerdos con firmeza, transmitiendo confianza y seguridad a la otra parte.</t>
  </si>
  <si>
    <t>Desarrolla estrategias para la solución de conflictos, evitando la ruptura del proceso de negociación.</t>
  </si>
  <si>
    <t>Enfrenta los desacuerdos y conflictos en forma abierta y honesta, buscando soluciones y consensos que fortalezcan a los equipos en los que participa.</t>
  </si>
  <si>
    <t>Facilita la relación con otros equipos resolviendo los conflictos de manera beneficiosa.</t>
  </si>
  <si>
    <t>META 4.</t>
  </si>
  <si>
    <t>META 5.</t>
  </si>
  <si>
    <t xml:space="preserve">Característico  </t>
  </si>
  <si>
    <t>Describa Brevemente la(s) Aportación(es) Destacada(s):</t>
  </si>
  <si>
    <t>NIVEL DE PUESTO, NOMBRE Y  FIRMA DEL EVALUADOR</t>
  </si>
  <si>
    <t>Superior Jerárquico o Superivsor del Evaluado</t>
  </si>
  <si>
    <t>Superior Jerárquico o Supervisor del Evaluado</t>
  </si>
  <si>
    <t xml:space="preserve">Característico </t>
  </si>
  <si>
    <t>Visión Estratégica: Identificar tendencias estratégicas, así como sus implicaciones y  posibilidades; crear un enfoque a futuro que visualice en forma sistémica oportunidades, amenazas, escenarios y estrategias de largo plazo; y anticipar eventos, reconocer fuerzas impulsoras y  restrictivas.</t>
  </si>
  <si>
    <t>Orientación a Resultados: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t>
  </si>
  <si>
    <t>CALIFICACIÓN ANUAL PARCIAL</t>
  </si>
  <si>
    <t>CALIFICACIÓN ANUAL FINAL</t>
  </si>
  <si>
    <t>EXCELENTE</t>
  </si>
  <si>
    <t>NO SATISFACTORIO</t>
  </si>
  <si>
    <t>DEFICIENTE</t>
  </si>
  <si>
    <t>NOMBRE DEL EVALUADO</t>
  </si>
  <si>
    <t xml:space="preserve">RFC </t>
  </si>
  <si>
    <t xml:space="preserve">CURP  </t>
  </si>
  <si>
    <t>No.de RUSP</t>
  </si>
  <si>
    <t>DENOMINACIÓN DEL PUESTO</t>
  </si>
  <si>
    <t>NOMBRE DE LA DEPENDENCIA U ÓRGANO ADMINISTRATIVO DESCONCENTRADO</t>
  </si>
  <si>
    <t>CLAVE Y NOMBRE DE LA UNIDAD RESPONSABLE</t>
  </si>
  <si>
    <t>LUGAR y FECHA DE LA APLICACIÓN</t>
  </si>
  <si>
    <t>SOLO APLICA CUANDO EL LOGRO DE LA META ES SUPERIOR EN TÉRMINOS DE LA UNIDAD DE MEDIDA INICIALMENTE PROGRAMADO Y DEBERÁ SER DOCUMENTADO DE ACUERDO A LA FUENTE CITADA EN EL ESTABLECIMIENTO DE METAS.</t>
  </si>
  <si>
    <t>META 1</t>
  </si>
  <si>
    <t>META 2</t>
  </si>
  <si>
    <t>META 3</t>
  </si>
  <si>
    <t>META 4</t>
  </si>
  <si>
    <t>PUESTO DEL EVALUADOR</t>
  </si>
  <si>
    <t xml:space="preserve">NOMBRE Y FIRMA DEL EVALUADOR.         </t>
  </si>
  <si>
    <t>CURP</t>
  </si>
  <si>
    <t>RFC</t>
  </si>
  <si>
    <r>
      <t xml:space="preserve">Cumplimiento de la Actividad extraordinaria entre: </t>
    </r>
    <r>
      <rPr>
        <b/>
        <sz val="10"/>
        <rFont val="Arial"/>
        <family val="2"/>
      </rPr>
      <t>90% a 100%</t>
    </r>
  </si>
  <si>
    <r>
      <t xml:space="preserve">Cumplimiento de la Actividad extraordinaria entre: </t>
    </r>
    <r>
      <rPr>
        <b/>
        <sz val="10"/>
        <rFont val="Arial"/>
        <family val="2"/>
      </rPr>
      <t>75% a 89.9%</t>
    </r>
  </si>
  <si>
    <r>
      <t xml:space="preserve">Cumplimiento de la Actividad extraordinaria entre: </t>
    </r>
    <r>
      <rPr>
        <b/>
        <sz val="10"/>
        <rFont val="Arial"/>
        <family val="2"/>
      </rPr>
      <t>60% a 74.9%</t>
    </r>
  </si>
  <si>
    <t>Nombre</t>
  </si>
  <si>
    <t>Puesto</t>
  </si>
  <si>
    <t>Firma</t>
  </si>
  <si>
    <t xml:space="preserve"> CURP</t>
  </si>
  <si>
    <t>CALIFICAR DE ACUERDO AL PORCENTAJE DE CUMPLIMIENTO RESPECTO AL VALOR DETERMINADO PARA LAS METAS INSTITUCIONALES ACORDADAS PREVIAMENTE</t>
  </si>
  <si>
    <t>PONDERACIÓN</t>
  </si>
  <si>
    <t>UNIDAD DE MEDIDA</t>
  </si>
  <si>
    <t>META 5</t>
  </si>
  <si>
    <t>Trabajo en Equipo: 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t>
  </si>
  <si>
    <t>Negociación: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t>
  </si>
  <si>
    <r>
      <t>Liderazgo: Establecer dirección; asumir e impulsar el compromiso con una visión compartida de futuro; unir y alinear esfuerzos hacia el servicio y otros objetivos institucionales comunes; organizar personas, recursos y actividades para lograr los objetivos acordados; p</t>
    </r>
    <r>
      <rPr>
        <b/>
        <sz val="11"/>
        <color indexed="8"/>
        <rFont val="Arial"/>
        <family val="2"/>
      </rPr>
      <t xml:space="preserve">ersuadir a través de involucrar y motivar a otros; facilitar la acción; fungir como ejemplo; y reconocer e incentivar los comportamientos esperados. </t>
    </r>
  </si>
  <si>
    <t>EVALUACIÓN  DE METAS INDIVIDUALES QUE APLICA EL SUPERIOR JERÁRQUICO O SUPERVISOR</t>
  </si>
  <si>
    <t>Evaluacion del 3° evaluador</t>
  </si>
  <si>
    <t>3° El servidor público evaluado alcanzó por lo menos una calificación de satisfactorio en el cumplimiento de sus metas de desempeño individual
     en el periodo que se evalúa.</t>
  </si>
  <si>
    <t>1° Haber ocupado temporalmente un puesto en términos del artículo 62° de la Ley del Servicio Profesional de Carrera de la Administración Pública
     Federal y 53° de su Reglamento.</t>
  </si>
  <si>
    <t>2° El puesto ocupado temporalmente abarcó por lo menos cuatro meses para la evaluación anual.</t>
  </si>
  <si>
    <t>4° Las actividades extraordinarias cuentan con soporte documental para su verificación y/o seguimiento.</t>
  </si>
  <si>
    <t>VALORACIÓN CUALITATIVA DE LAS APORTACIONES INSTITUCIONALES EFECTUADAS POR CADA SERVIDOR PÚBLICO
QUE APLICA EL TERCER EVALUADOR</t>
  </si>
  <si>
    <t>NO
SATISFACTORIO</t>
  </si>
  <si>
    <t xml:space="preserve">Muy
Característico  </t>
  </si>
  <si>
    <t xml:space="preserve">Poco
Característico  </t>
  </si>
  <si>
    <t xml:space="preserve">No es
Característico </t>
  </si>
  <si>
    <t>No
Aplica</t>
  </si>
  <si>
    <t>NOMBRE, PUESTO Y FIRMA DEL EVALUADOR.</t>
  </si>
  <si>
    <t xml:space="preserve">DESCRIPCIÓN DE LA CAPACITACIÓN ACREDITADA RECIBIDA </t>
  </si>
  <si>
    <t>PROMEDIO DEL O LOS RESULTADO(S) DE LOS EVENTOS DE CAPACITACIÓN ACREDITADOS POR EL EVALUADO
(En escala de 0 - 100)</t>
  </si>
  <si>
    <t xml:space="preserve">No es
Característico  </t>
  </si>
  <si>
    <t>Muy
Característico</t>
  </si>
  <si>
    <t>Mínimo
Aceptable</t>
  </si>
  <si>
    <t>1° La calificación de la evaluación del cumplimiento individual de las funciones y metas del servidor público debe ser equivalente
    a desempeño satisfactorio o superior.</t>
  </si>
  <si>
    <t>2° La aportación destacada no es una actividad o acción contemplada en algún otro rubro de evaluación del desempeño.</t>
  </si>
  <si>
    <t>5° La aportación destacada no generó presiones presupuestales adicionales.</t>
  </si>
  <si>
    <t>6° La aportación destacada no perjudicó o afectó negativamente los objetivos de otra área o UR.</t>
  </si>
  <si>
    <t>3° Se trata de una acción voluntaria no contemplada inicialmente en los planes y programas de trabajo, ni solicitada expresamente
     por los superiores del evaluado.</t>
  </si>
  <si>
    <t>4° La aportación mejoró, facilitó, optimizó o fortaleció las funciones de los compañeros de trabajo, el logro de metas estratégicas o
     aportó beneficio a la ciudadanía.</t>
  </si>
  <si>
    <t>7° La aportación destacada fue, en su momento, consultada e informada oportunamente con los superiores y contó con su
     aprobación.</t>
  </si>
  <si>
    <t>VALORACIÓN DEL CUMPLIMIENTO INDIVIDUAL DE LAS FUNCIONES Y METAS</t>
  </si>
  <si>
    <t>RESUMEN DE CALIFICACIONES DE LAS MODALIDADES DE VALORACIÓN ANUAL</t>
  </si>
  <si>
    <t>APLICADA POR EL  TITULAR  DE  LA  UNIDAD  RESPONSABLE</t>
  </si>
  <si>
    <t>Supera lo programado
(Más de 100%)</t>
  </si>
  <si>
    <t>De acuerdo a lo programado
(90% a 100%)</t>
  </si>
  <si>
    <t>Inferior a lo programado
(entre 70% o 89.9%)</t>
  </si>
  <si>
    <t>Inferior a lo programado
(en más de 30% Menos de 70%)</t>
  </si>
  <si>
    <t>OBJETIVO 1</t>
  </si>
  <si>
    <t>OBJETIVO 1.</t>
  </si>
  <si>
    <t>OBJETIVO 2.</t>
  </si>
  <si>
    <t>OBJETIVO 3.</t>
  </si>
  <si>
    <t>OBJETIVO 4.</t>
  </si>
  <si>
    <t>OBJETIVO 5.</t>
  </si>
  <si>
    <t>NOMBRE, PUESTO  Y  FIRMA DEL EVALUADOR</t>
  </si>
  <si>
    <t>OBJETIVO 2</t>
  </si>
  <si>
    <t>OBJETIVO 3</t>
  </si>
  <si>
    <t>OBJETIVO 4</t>
  </si>
  <si>
    <t>OBJETIVO 5</t>
  </si>
  <si>
    <t>CALIFICACIÓN</t>
  </si>
  <si>
    <t>Resultados Esperados en
Valor Absoluto o en %</t>
  </si>
  <si>
    <t>CAPACIDADES   GERENCIALES
O DIRECTIVAS</t>
  </si>
  <si>
    <t>APORTACIONES
DESTACADAS</t>
  </si>
  <si>
    <t>CAPACITACIÓN ACREDITADA
POR EL SERVIDOR PUBLICO
(En su caso)</t>
  </si>
  <si>
    <t>NOMBRE,  PUESTO  Y  FIRMA DEL EVALUADOR</t>
  </si>
  <si>
    <t>CAPACITACIÓN ACREDITADA
(En su caso)
Información proporcionada y validada por la DGRH o equivalente</t>
  </si>
  <si>
    <t>VALORACIÓN CUALITATIVA DE LAS APORTACIONES INSTITUCIONALES EFECTUADAS POR CADA SERVIDOR PÚBLICO
QUE APLICA EL SUPERIOR JERÁRQUICO</t>
  </si>
  <si>
    <t xml:space="preserve">VALORACIÓN CUALITATIVA DE LAS APORTACIONES INSTITUCIONALES EFECTUADAS POR CADA SERVIDOR PÚBLICO
 AUTO  -  EVALUACIÓN </t>
  </si>
  <si>
    <t>EVALUACIÓN DE ACTIVIDADES EXTRAORDINARIAS
QUE APLICA EL SUPERIOR JERÁRQUICO O SUPERVISOR
(En su caso)</t>
  </si>
  <si>
    <t>Titular de la U.R. en la que está adscrito el evaluado
VoBo.</t>
  </si>
  <si>
    <t>EVALUACIÓN DE APORTACIONES DESTACADAS
QUE APLICA EL SUPERIOR JERÁRQUICO
(En su Caso)</t>
  </si>
  <si>
    <t>Titular de la UR en la que está adscrito el evaluado
VoBo.</t>
  </si>
  <si>
    <t>VE</t>
  </si>
  <si>
    <t>LI</t>
  </si>
  <si>
    <t>OR</t>
  </si>
  <si>
    <t>NE</t>
  </si>
  <si>
    <t>TE</t>
  </si>
  <si>
    <t>CALIF</t>
  </si>
  <si>
    <t>ND</t>
  </si>
  <si>
    <t>Verifica la Evaluación</t>
  </si>
  <si>
    <t>META 6</t>
  </si>
  <si>
    <t>META 7</t>
  </si>
  <si>
    <t>META 6.</t>
  </si>
  <si>
    <t>META 7.</t>
  </si>
  <si>
    <t>OBJETIVO 6</t>
  </si>
  <si>
    <t>OBJETIVO 7</t>
  </si>
  <si>
    <t>VALORACIÓN DEL CUMPLIMIENTO CUANTITATIVO DE LOS OBJETIVOS ESTABLECIDOS EN LOS DISTINTOS INSTRUMENTOS DE GESTIÓN APLICADA POR EL  TITULAR  DE  LA  UNIDAD  RESPONSABLE</t>
  </si>
  <si>
    <t>OBJETIVO 6.</t>
  </si>
  <si>
    <t>OBJETIVO 7.</t>
  </si>
  <si>
    <t>Comportamientos Asociados:</t>
  </si>
  <si>
    <t xml:space="preserve">Liderazgo: Establecer dirección; asumir e impulsar el compromiso con una visión compartida de futuro; unir y alinear esfuerzos hacia el servicio y otros objetivos institucionales comunes; organizar personas, recursos y actividades para lograr los objetivos acordados; persuadir a través de involucrar y motivar a otros; facilitar la acción; fungir como ejemplo; y reconocer e incentivar los comportamientos esperados. </t>
  </si>
  <si>
    <t>ACTIVIDADES EXTRAORDINARIAS
(En su caso)</t>
  </si>
  <si>
    <t>VALORACIÓN DEL CUMPLIMIENTO CUANTITATIVO DE LOS OBJETIVOS ESTABLECIDOS EN LOS DISTINTOS INSTRUMENTOS DE GESTIÓN DEL RENDIMIENTO</t>
  </si>
  <si>
    <t>VALORACIÓN CUALITATIVA DE LAS APORTACIONES INSTITUCIONALES
EFECTUADAS POR CADA SERVIDOR PÚBLICO
 (INCLUYENDO CAPACITACIÓN)</t>
  </si>
  <si>
    <t>x</t>
  </si>
  <si>
    <t>AÑO DE LA EVALUACIÓN</t>
  </si>
  <si>
    <t>RUSP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</si>
</sst>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_-[$€-2]* #,##0.00_-;\-[$€-2]* #,##0.00_-;_-[$€-2]* &quot;-&quot;??_-"/>
    <numFmt numFmtId="167" formatCode="#,##0.0"/>
    <numFmt numFmtId="168" formatCode="000000000"/>
    <numFmt numFmtId="169" formatCode="General_)"/>
  </numFmts>
  <fonts count="4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 Narrow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22"/>
      <name val="Arial"/>
      <family val="2"/>
    </font>
    <font>
      <sz val="10"/>
      <color indexed="2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8"/>
      <color indexed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b/>
      <sz val="12"/>
      <name val="Arial Narrow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10"/>
      <color indexed="22"/>
      <name val="Arial"/>
      <family val="2"/>
    </font>
    <font>
      <sz val="9"/>
      <color indexed="22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5">
    <xf numFmtId="169" fontId="0" fillId="0" borderId="0">
      <alignment wrapText="1"/>
    </xf>
    <xf numFmtId="169" fontId="38" fillId="0" borderId="0">
      <alignment wrapText="1"/>
    </xf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5">
    <xf numFmtId="0" fontId="0" fillId="0" borderId="0" xfId="0" applyNumberFormat="1" applyAlignment="1"/>
    <xf numFmtId="0" fontId="0" fillId="0" borderId="0" xfId="1" applyNumberFormat="1" applyFont="1" applyAlignment="1" applyProtection="1"/>
    <xf numFmtId="0" fontId="0" fillId="0" borderId="0" xfId="1" applyNumberFormat="1" applyFont="1" applyBorder="1" applyAlignment="1" applyProtection="1"/>
    <xf numFmtId="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NumberFormat="1" applyFont="1" applyBorder="1" applyAlignment="1" applyProtection="1">
      <alignment horizontal="center" vertical="center" wrapText="1"/>
      <protection locked="0"/>
    </xf>
    <xf numFmtId="0" fontId="2" fillId="0" borderId="0" xfId="1" applyNumberFormat="1" applyFont="1" applyBorder="1" applyAlignment="1" applyProtection="1"/>
    <xf numFmtId="0" fontId="29" fillId="0" borderId="1" xfId="1" applyNumberFormat="1" applyFont="1" applyBorder="1" applyAlignment="1" applyProtection="1">
      <alignment horizontal="center" vertical="center" wrapText="1"/>
      <protection locked="0"/>
    </xf>
    <xf numFmtId="167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9" fillId="0" borderId="2" xfId="1" applyNumberFormat="1" applyFont="1" applyBorder="1" applyAlignment="1" applyProtection="1">
      <alignment horizontal="center" vertical="center" wrapText="1"/>
      <protection locked="0"/>
    </xf>
    <xf numFmtId="0" fontId="4" fillId="0" borderId="1" xfId="1" applyNumberFormat="1" applyFont="1" applyBorder="1" applyAlignment="1" applyProtection="1">
      <alignment horizontal="center" vertical="center"/>
      <protection locked="0"/>
    </xf>
    <xf numFmtId="0" fontId="0" fillId="0" borderId="3" xfId="1" applyNumberFormat="1" applyFont="1" applyBorder="1" applyAlignment="1" applyProtection="1">
      <alignment horizontal="left"/>
      <protection locked="0"/>
    </xf>
    <xf numFmtId="0" fontId="0" fillId="0" borderId="4" xfId="1" applyNumberFormat="1" applyFont="1" applyBorder="1" applyAlignment="1" applyProtection="1">
      <alignment horizontal="left"/>
      <protection locked="0"/>
    </xf>
    <xf numFmtId="0" fontId="10" fillId="0" borderId="5" xfId="1" applyNumberFormat="1" applyFont="1" applyBorder="1" applyAlignment="1" applyProtection="1">
      <alignment wrapText="1"/>
    </xf>
    <xf numFmtId="0" fontId="13" fillId="0" borderId="1" xfId="1" applyNumberFormat="1" applyFont="1" applyBorder="1" applyAlignment="1" applyProtection="1">
      <alignment horizontal="center" vertical="center" wrapText="1"/>
      <protection locked="0"/>
    </xf>
    <xf numFmtId="0" fontId="3" fillId="0" borderId="0" xfId="1" applyNumberFormat="1" applyFont="1" applyAlignment="1" applyProtection="1"/>
    <xf numFmtId="0" fontId="2" fillId="0" borderId="1" xfId="1" applyNumberFormat="1" applyFont="1" applyBorder="1" applyAlignment="1" applyProtection="1">
      <alignment horizontal="center" vertical="center"/>
      <protection locked="0"/>
    </xf>
    <xf numFmtId="0" fontId="13" fillId="0" borderId="1" xfId="1" applyNumberFormat="1" applyFont="1" applyBorder="1" applyAlignment="1" applyProtection="1">
      <alignment horizontal="center" vertical="center"/>
      <protection locked="0"/>
    </xf>
    <xf numFmtId="0" fontId="12" fillId="0" borderId="1" xfId="1" applyNumberFormat="1" applyFont="1" applyBorder="1" applyAlignment="1" applyProtection="1">
      <alignment horizontal="center" vertical="center"/>
      <protection locked="0"/>
    </xf>
    <xf numFmtId="0" fontId="24" fillId="2" borderId="0" xfId="1" applyNumberFormat="1" applyFont="1" applyFill="1" applyAlignment="1" applyProtection="1">
      <alignment vertical="center"/>
      <protection hidden="1"/>
    </xf>
    <xf numFmtId="0" fontId="0" fillId="2" borderId="0" xfId="1" applyNumberFormat="1" applyFont="1" applyFill="1" applyAlignment="1" applyProtection="1">
      <protection hidden="1"/>
    </xf>
    <xf numFmtId="0" fontId="0" fillId="2" borderId="0" xfId="1" applyNumberFormat="1" applyFont="1" applyFill="1" applyAlignment="1" applyProtection="1"/>
    <xf numFmtId="0" fontId="26" fillId="2" borderId="0" xfId="1" applyNumberFormat="1" applyFont="1" applyFill="1" applyAlignment="1" applyProtection="1">
      <protection hidden="1"/>
    </xf>
    <xf numFmtId="0" fontId="11" fillId="2" borderId="0" xfId="1" applyNumberFormat="1" applyFont="1" applyFill="1" applyAlignment="1" applyProtection="1"/>
    <xf numFmtId="0" fontId="23" fillId="2" borderId="0" xfId="1" applyNumberFormat="1" applyFont="1" applyFill="1" applyAlignment="1" applyProtection="1"/>
    <xf numFmtId="0" fontId="21" fillId="2" borderId="0" xfId="1" applyNumberFormat="1" applyFont="1" applyFill="1" applyAlignment="1" applyProtection="1"/>
    <xf numFmtId="0" fontId="10" fillId="2" borderId="0" xfId="1" applyNumberFormat="1" applyFont="1" applyFill="1" applyAlignment="1" applyProtection="1"/>
    <xf numFmtId="0" fontId="9" fillId="2" borderId="0" xfId="1" applyNumberFormat="1" applyFont="1" applyFill="1" applyAlignment="1" applyProtection="1">
      <alignment horizontal="centerContinuous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0" fontId="7" fillId="2" borderId="0" xfId="1" applyNumberFormat="1" applyFont="1" applyFill="1" applyBorder="1" applyAlignment="1" applyProtection="1">
      <alignment horizontal="right" vertical="center"/>
    </xf>
    <xf numFmtId="0" fontId="7" fillId="2" borderId="0" xfId="1" applyNumberFormat="1" applyFont="1" applyFill="1" applyBorder="1" applyAlignment="1" applyProtection="1">
      <alignment horizontal="right" vertical="center" wrapText="1"/>
    </xf>
    <xf numFmtId="0" fontId="0" fillId="2" borderId="0" xfId="1" applyNumberFormat="1" applyFont="1" applyFill="1" applyBorder="1" applyAlignment="1" applyProtection="1"/>
    <xf numFmtId="0" fontId="2" fillId="2" borderId="0" xfId="1" applyNumberFormat="1" applyFont="1" applyFill="1" applyBorder="1" applyAlignment="1" applyProtection="1">
      <alignment horizontal="center" vertical="center" wrapText="1"/>
    </xf>
    <xf numFmtId="0" fontId="3" fillId="2" borderId="0" xfId="1" applyNumberFormat="1" applyFont="1" applyFill="1" applyBorder="1" applyAlignment="1" applyProtection="1">
      <alignment horizontal="left" wrapText="1"/>
      <protection locked="0"/>
    </xf>
    <xf numFmtId="0" fontId="10" fillId="2" borderId="0" xfId="1" applyNumberFormat="1" applyFont="1" applyFill="1" applyBorder="1" applyAlignment="1" applyProtection="1">
      <alignment horizontal="center" vertical="top" wrapText="1"/>
    </xf>
    <xf numFmtId="0" fontId="7" fillId="2" borderId="0" xfId="1" applyNumberFormat="1" applyFont="1" applyFill="1" applyBorder="1" applyAlignment="1" applyProtection="1">
      <alignment horizontal="center" vertical="top"/>
    </xf>
    <xf numFmtId="0" fontId="11" fillId="2" borderId="0" xfId="1" applyNumberFormat="1" applyFont="1" applyFill="1" applyBorder="1" applyAlignment="1" applyProtection="1"/>
    <xf numFmtId="0" fontId="19" fillId="2" borderId="0" xfId="1" applyNumberFormat="1" applyFont="1" applyFill="1" applyAlignment="1" applyProtection="1">
      <alignment horizontal="center" wrapText="1"/>
      <protection locked="0"/>
    </xf>
    <xf numFmtId="167" fontId="36" fillId="2" borderId="0" xfId="1" applyNumberFormat="1" applyFont="1" applyFill="1" applyBorder="1" applyAlignment="1" applyProtection="1">
      <alignment horizontal="left"/>
    </xf>
    <xf numFmtId="0" fontId="36" fillId="2" borderId="0" xfId="1" applyNumberFormat="1" applyFont="1" applyFill="1" applyBorder="1" applyAlignment="1" applyProtection="1"/>
    <xf numFmtId="0" fontId="37" fillId="2" borderId="0" xfId="1" applyNumberFormat="1" applyFont="1" applyFill="1" applyAlignment="1" applyProtection="1">
      <alignment horizontal="center" vertical="center" wrapText="1"/>
      <protection locked="0"/>
    </xf>
    <xf numFmtId="0" fontId="37" fillId="2" borderId="0" xfId="1" applyNumberFormat="1" applyFont="1" applyFill="1" applyAlignment="1" applyProtection="1">
      <alignment horizontal="center" wrapText="1"/>
      <protection locked="0"/>
    </xf>
    <xf numFmtId="0" fontId="23" fillId="2" borderId="0" xfId="1" applyNumberFormat="1" applyFont="1" applyFill="1" applyBorder="1" applyAlignment="1" applyProtection="1">
      <alignment horizontal="left" vertical="center"/>
    </xf>
    <xf numFmtId="0" fontId="7" fillId="2" borderId="0" xfId="1" applyNumberFormat="1" applyFont="1" applyFill="1" applyBorder="1" applyAlignment="1" applyProtection="1">
      <alignment horizontal="center" vertical="center"/>
    </xf>
    <xf numFmtId="0" fontId="3" fillId="2" borderId="0" xfId="1" applyNumberFormat="1" applyFont="1" applyFill="1" applyBorder="1" applyAlignment="1" applyProtection="1">
      <alignment horizontal="left" vertical="center" wrapText="1"/>
    </xf>
    <xf numFmtId="0" fontId="3" fillId="2" borderId="0" xfId="1" applyNumberFormat="1" applyFont="1" applyFill="1" applyBorder="1" applyAlignment="1" applyProtection="1">
      <alignment vertical="center" wrapText="1"/>
    </xf>
    <xf numFmtId="0" fontId="7" fillId="2" borderId="0" xfId="1" applyNumberFormat="1" applyFont="1" applyFill="1" applyBorder="1" applyAlignment="1" applyProtection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10" fillId="2" borderId="6" xfId="1" applyNumberFormat="1" applyFont="1" applyFill="1" applyBorder="1" applyAlignment="1" applyProtection="1"/>
    <xf numFmtId="0" fontId="10" fillId="2" borderId="0" xfId="1" applyNumberFormat="1" applyFont="1" applyFill="1" applyBorder="1" applyAlignment="1" applyProtection="1"/>
    <xf numFmtId="0" fontId="7" fillId="2" borderId="7" xfId="1" applyNumberFormat="1" applyFont="1" applyFill="1" applyBorder="1" applyAlignment="1" applyProtection="1">
      <alignment horizontal="center" vertical="center"/>
      <protection hidden="1"/>
    </xf>
    <xf numFmtId="0" fontId="7" fillId="2" borderId="0" xfId="1" applyNumberFormat="1" applyFont="1" applyFill="1" applyBorder="1" applyAlignment="1" applyProtection="1">
      <alignment horizontal="center" vertical="center"/>
      <protection hidden="1"/>
    </xf>
    <xf numFmtId="1" fontId="24" fillId="0" borderId="8" xfId="1" applyNumberFormat="1" applyFont="1" applyFill="1" applyBorder="1" applyAlignment="1" applyProtection="1">
      <alignment horizontal="center"/>
      <protection locked="0"/>
    </xf>
    <xf numFmtId="0" fontId="18" fillId="2" borderId="0" xfId="1" applyNumberFormat="1" applyFont="1" applyFill="1" applyBorder="1" applyAlignment="1" applyProtection="1">
      <alignment horizontal="center" wrapText="1"/>
      <protection hidden="1"/>
    </xf>
    <xf numFmtId="0" fontId="7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10" fillId="2" borderId="0" xfId="1" applyNumberFormat="1" applyFont="1" applyFill="1" applyBorder="1" applyAlignment="1" applyProtection="1">
      <alignment horizontal="center"/>
    </xf>
    <xf numFmtId="0" fontId="7" fillId="2" borderId="0" xfId="1" applyNumberFormat="1" applyFont="1" applyFill="1" applyBorder="1" applyAlignment="1" applyProtection="1">
      <alignment horizontal="center" vertical="top"/>
      <protection hidden="1"/>
    </xf>
    <xf numFmtId="0" fontId="1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" applyNumberFormat="1" applyFont="1" applyFill="1" applyAlignment="1" applyProtection="1">
      <protection hidden="1"/>
    </xf>
    <xf numFmtId="9" fontId="10" fillId="2" borderId="0" xfId="1" applyNumberFormat="1" applyFont="1" applyFill="1" applyBorder="1" applyAlignment="1" applyProtection="1">
      <alignment horizontal="center" vertical="center"/>
    </xf>
    <xf numFmtId="0" fontId="10" fillId="2" borderId="0" xfId="1" applyNumberFormat="1" applyFont="1" applyFill="1" applyAlignment="1" applyProtection="1">
      <alignment horizontal="center"/>
    </xf>
    <xf numFmtId="0" fontId="9" fillId="2" borderId="0" xfId="1" applyNumberFormat="1" applyFont="1" applyFill="1" applyBorder="1" applyAlignment="1" applyProtection="1">
      <alignment horizontal="right" vertical="center"/>
    </xf>
    <xf numFmtId="0" fontId="9" fillId="2" borderId="0" xfId="1" applyNumberFormat="1" applyFont="1" applyFill="1" applyBorder="1" applyAlignment="1" applyProtection="1">
      <alignment horizontal="right" wrapText="1"/>
    </xf>
    <xf numFmtId="0" fontId="31" fillId="2" borderId="0" xfId="1" applyNumberFormat="1" applyFont="1" applyFill="1" applyBorder="1" applyAlignment="1" applyProtection="1">
      <alignment horizontal="left" vertical="center" wrapText="1"/>
      <protection hidden="1"/>
    </xf>
    <xf numFmtId="0" fontId="2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1" applyNumberFormat="1" applyFont="1" applyFill="1" applyBorder="1" applyAlignment="1" applyProtection="1">
      <alignment horizontal="center" vertical="center"/>
    </xf>
    <xf numFmtId="0" fontId="2" fillId="2" borderId="0" xfId="1" applyNumberFormat="1" applyFont="1" applyFill="1" applyBorder="1" applyAlignment="1" applyProtection="1">
      <alignment vertical="center"/>
    </xf>
    <xf numFmtId="0" fontId="7" fillId="2" borderId="0" xfId="1" applyNumberFormat="1" applyFont="1" applyFill="1" applyBorder="1" applyAlignment="1" applyProtection="1">
      <alignment vertical="top"/>
    </xf>
    <xf numFmtId="0" fontId="2" fillId="2" borderId="0" xfId="1" applyNumberFormat="1" applyFont="1" applyFill="1" applyBorder="1" applyAlignment="1" applyProtection="1">
      <alignment horizontal="center" vertical="top"/>
    </xf>
    <xf numFmtId="2" fontId="0" fillId="2" borderId="0" xfId="1" applyNumberFormat="1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/>
    <xf numFmtId="0" fontId="1" fillId="2" borderId="0" xfId="1" applyNumberFormat="1" applyFont="1" applyFill="1" applyBorder="1" applyAlignment="1" applyProtection="1">
      <alignment horizontal="left" wrapText="1"/>
      <protection hidden="1"/>
    </xf>
    <xf numFmtId="0" fontId="6" fillId="2" borderId="6" xfId="1" applyNumberFormat="1" applyFont="1" applyFill="1" applyBorder="1" applyAlignment="1" applyProtection="1">
      <alignment horizontal="center" vertical="top"/>
    </xf>
    <xf numFmtId="0" fontId="6" fillId="2" borderId="6" xfId="1" applyNumberFormat="1" applyFont="1" applyFill="1" applyBorder="1" applyAlignment="1" applyProtection="1">
      <alignment horizontal="center"/>
    </xf>
    <xf numFmtId="0" fontId="30" fillId="2" borderId="6" xfId="1" applyNumberFormat="1" applyFont="1" applyFill="1" applyBorder="1" applyAlignment="1" applyProtection="1">
      <alignment horizontal="center" vertical="top"/>
    </xf>
    <xf numFmtId="0" fontId="0" fillId="2" borderId="0" xfId="1" applyNumberFormat="1" applyFont="1" applyFill="1" applyAlignment="1" applyProtection="1">
      <alignment horizontal="left" vertical="center"/>
      <protection hidden="1"/>
    </xf>
    <xf numFmtId="0" fontId="14" fillId="2" borderId="0" xfId="1" applyNumberFormat="1" applyFont="1" applyFill="1" applyAlignment="1" applyProtection="1">
      <protection hidden="1"/>
    </xf>
    <xf numFmtId="0" fontId="0" fillId="2" borderId="0" xfId="1" applyNumberFormat="1" applyFont="1" applyFill="1" applyBorder="1" applyAlignment="1" applyProtection="1">
      <protection hidden="1"/>
    </xf>
    <xf numFmtId="0" fontId="5" fillId="2" borderId="0" xfId="1" applyNumberFormat="1" applyFont="1" applyFill="1" applyAlignment="1" applyProtection="1"/>
    <xf numFmtId="0" fontId="2" fillId="2" borderId="0" xfId="1" applyNumberFormat="1" applyFont="1" applyFill="1" applyBorder="1" applyAlignment="1" applyProtection="1">
      <protection hidden="1"/>
    </xf>
    <xf numFmtId="0" fontId="4" fillId="2" borderId="0" xfId="1" applyNumberFormat="1" applyFont="1" applyFill="1" applyBorder="1" applyAlignment="1" applyProtection="1">
      <protection hidden="1"/>
    </xf>
    <xf numFmtId="0" fontId="4" fillId="2" borderId="0" xfId="1" applyNumberFormat="1" applyFont="1" applyFill="1" applyAlignment="1" applyProtection="1">
      <protection hidden="1"/>
    </xf>
    <xf numFmtId="0" fontId="1" fillId="2" borderId="0" xfId="1" applyNumberFormat="1" applyFont="1" applyFill="1" applyAlignment="1" applyProtection="1">
      <protection hidden="1"/>
    </xf>
    <xf numFmtId="0" fontId="3" fillId="2" borderId="0" xfId="1" applyNumberFormat="1" applyFont="1" applyFill="1" applyAlignment="1" applyProtection="1">
      <protection hidden="1"/>
    </xf>
    <xf numFmtId="0" fontId="3" fillId="2" borderId="0" xfId="1" applyNumberFormat="1" applyFont="1" applyFill="1" applyAlignment="1" applyProtection="1">
      <alignment horizontal="center" vertical="center" wrapText="1"/>
      <protection hidden="1"/>
    </xf>
    <xf numFmtId="0" fontId="6" fillId="2" borderId="0" xfId="1" applyNumberFormat="1" applyFont="1" applyFill="1" applyAlignment="1" applyProtection="1">
      <protection hidden="1"/>
    </xf>
    <xf numFmtId="0" fontId="6" fillId="2" borderId="0" xfId="1" applyNumberFormat="1" applyFont="1" applyFill="1" applyAlignment="1" applyProtection="1">
      <alignment horizontal="left" vertical="center"/>
      <protection hidden="1"/>
    </xf>
    <xf numFmtId="0" fontId="4" fillId="2" borderId="0" xfId="1" applyNumberFormat="1" applyFont="1" applyFill="1" applyAlignment="1" applyProtection="1">
      <alignment horizontal="center" vertical="center" wrapText="1"/>
      <protection hidden="1"/>
    </xf>
    <xf numFmtId="0" fontId="3" fillId="2" borderId="0" xfId="1" applyNumberFormat="1" applyFont="1" applyFill="1" applyBorder="1" applyAlignment="1" applyProtection="1">
      <protection hidden="1"/>
    </xf>
    <xf numFmtId="0" fontId="3" fillId="2" borderId="0" xfId="1" applyNumberFormat="1" applyFont="1" applyFill="1" applyAlignment="1" applyProtection="1"/>
    <xf numFmtId="0" fontId="9" fillId="2" borderId="0" xfId="1" applyNumberFormat="1" applyFont="1" applyFill="1" applyBorder="1" applyAlignment="1" applyProtection="1">
      <alignment horizontal="center" vertical="center"/>
    </xf>
    <xf numFmtId="0" fontId="9" fillId="2" borderId="0" xfId="1" applyNumberFormat="1" applyFont="1" applyFill="1" applyBorder="1" applyAlignment="1" applyProtection="1">
      <alignment horizontal="center" vertical="center" wrapText="1"/>
    </xf>
    <xf numFmtId="0" fontId="7" fillId="2" borderId="0" xfId="1" applyNumberFormat="1" applyFont="1" applyFill="1" applyBorder="1" applyAlignment="1" applyProtection="1">
      <alignment horizontal="center" vertical="center" wrapText="1" shrinkToFit="1"/>
    </xf>
    <xf numFmtId="0" fontId="20" fillId="2" borderId="0" xfId="1" applyNumberFormat="1" applyFont="1" applyFill="1" applyBorder="1" applyAlignment="1" applyProtection="1">
      <alignment vertical="center" wrapText="1"/>
    </xf>
    <xf numFmtId="0" fontId="20" fillId="2" borderId="3" xfId="1" applyNumberFormat="1" applyFont="1" applyFill="1" applyBorder="1" applyAlignment="1" applyProtection="1">
      <alignment vertical="center" wrapText="1"/>
    </xf>
    <xf numFmtId="0" fontId="7" fillId="2" borderId="0" xfId="1" applyNumberFormat="1" applyFont="1" applyFill="1" applyBorder="1" applyAlignment="1" applyProtection="1">
      <alignment vertical="center"/>
    </xf>
    <xf numFmtId="0" fontId="3" fillId="2" borderId="0" xfId="1" applyNumberFormat="1" applyFont="1" applyFill="1" applyAlignment="1" applyProtection="1">
      <alignment horizontal="center" vertical="center"/>
    </xf>
    <xf numFmtId="0" fontId="6" fillId="2" borderId="0" xfId="1" applyNumberFormat="1" applyFont="1" applyFill="1" applyAlignment="1" applyProtection="1">
      <alignment horizontal="center" vertical="top" wrapText="1"/>
    </xf>
    <xf numFmtId="0" fontId="2" fillId="2" borderId="0" xfId="1" applyNumberFormat="1" applyFont="1" applyFill="1" applyBorder="1" applyAlignment="1" applyProtection="1">
      <alignment horizontal="centerContinuous"/>
    </xf>
    <xf numFmtId="0" fontId="3" fillId="2" borderId="0" xfId="1" applyNumberFormat="1" applyFont="1" applyFill="1" applyBorder="1" applyAlignment="1" applyProtection="1"/>
    <xf numFmtId="0" fontId="3" fillId="2" borderId="0" xfId="1" applyNumberFormat="1" applyFont="1" applyFill="1" applyBorder="1" applyAlignment="1" applyProtection="1">
      <alignment horizontal="left" vertical="center" wrapText="1"/>
      <protection locked="0"/>
    </xf>
    <xf numFmtId="0" fontId="0" fillId="2" borderId="9" xfId="1" applyNumberFormat="1" applyFont="1" applyFill="1" applyBorder="1" applyAlignment="1" applyProtection="1"/>
    <xf numFmtId="0" fontId="10" fillId="2" borderId="9" xfId="1" applyNumberFormat="1" applyFont="1" applyFill="1" applyBorder="1" applyAlignment="1" applyProtection="1">
      <alignment horizontal="center" vertical="top" wrapText="1"/>
      <protection hidden="1"/>
    </xf>
    <xf numFmtId="0" fontId="10" fillId="2" borderId="9" xfId="1" applyNumberFormat="1" applyFont="1" applyFill="1" applyBorder="1" applyAlignment="1" applyProtection="1">
      <alignment horizontal="center"/>
    </xf>
    <xf numFmtId="0" fontId="5" fillId="2" borderId="0" xfId="1" applyNumberFormat="1" applyFont="1" applyFill="1" applyAlignment="1" applyProtection="1">
      <protection hidden="1"/>
    </xf>
    <xf numFmtId="0" fontId="9" fillId="2" borderId="0" xfId="1" applyNumberFormat="1" applyFont="1" applyFill="1" applyAlignment="1" applyProtection="1">
      <protection hidden="1"/>
    </xf>
    <xf numFmtId="0" fontId="15" fillId="2" borderId="0" xfId="1" applyNumberFormat="1" applyFont="1" applyFill="1" applyAlignment="1" applyProtection="1">
      <protection hidden="1"/>
    </xf>
    <xf numFmtId="0" fontId="33" fillId="2" borderId="0" xfId="1" applyNumberFormat="1" applyFont="1" applyFill="1" applyAlignment="1" applyProtection="1">
      <protection hidden="1"/>
    </xf>
    <xf numFmtId="0" fontId="10" fillId="2" borderId="0" xfId="1" applyNumberFormat="1" applyFont="1" applyFill="1" applyAlignment="1" applyProtection="1">
      <protection hidden="1"/>
    </xf>
    <xf numFmtId="0" fontId="13" fillId="0" borderId="3" xfId="1" applyNumberFormat="1" applyFont="1" applyBorder="1" applyAlignment="1" applyProtection="1">
      <alignment horizontal="center" wrapText="1"/>
      <protection locked="0"/>
    </xf>
    <xf numFmtId="0" fontId="6" fillId="2" borderId="0" xfId="1" applyNumberFormat="1" applyFont="1" applyFill="1" applyBorder="1" applyAlignment="1" applyProtection="1">
      <alignment horizontal="center" vertical="center" wrapText="1"/>
      <protection hidden="1"/>
    </xf>
    <xf numFmtId="164" fontId="15" fillId="2" borderId="0" xfId="1" applyNumberFormat="1" applyFont="1" applyFill="1" applyBorder="1" applyAlignment="1" applyProtection="1">
      <alignment horizontal="center"/>
      <protection hidden="1"/>
    </xf>
    <xf numFmtId="0" fontId="15" fillId="2" borderId="0" xfId="1" applyNumberFormat="1" applyFont="1" applyFill="1" applyBorder="1" applyAlignment="1" applyProtection="1">
      <protection hidden="1"/>
    </xf>
    <xf numFmtId="0" fontId="15" fillId="2" borderId="3" xfId="1" applyNumberFormat="1" applyFont="1" applyFill="1" applyBorder="1" applyAlignment="1" applyProtection="1">
      <protection hidden="1"/>
    </xf>
    <xf numFmtId="0" fontId="25" fillId="2" borderId="0" xfId="1" applyNumberFormat="1" applyFont="1" applyFill="1" applyAlignment="1" applyProtection="1">
      <protection hidden="1"/>
    </xf>
    <xf numFmtId="0" fontId="7" fillId="2" borderId="0" xfId="1" applyNumberFormat="1" applyFont="1" applyFill="1" applyAlignment="1" applyProtection="1">
      <protection hidden="1"/>
    </xf>
    <xf numFmtId="0" fontId="19" fillId="2" borderId="0" xfId="1" applyNumberFormat="1" applyFont="1" applyFill="1" applyBorder="1" applyAlignment="1" applyProtection="1">
      <alignment horizontal="left"/>
      <protection hidden="1"/>
    </xf>
    <xf numFmtId="0" fontId="2" fillId="2" borderId="0" xfId="1" applyNumberFormat="1" applyFont="1" applyFill="1" applyBorder="1" applyAlignment="1" applyProtection="1">
      <alignment horizontal="center"/>
      <protection hidden="1"/>
    </xf>
    <xf numFmtId="0" fontId="2" fillId="2" borderId="0" xfId="1" applyNumberFormat="1" applyFont="1" applyFill="1" applyBorder="1" applyAlignment="1" applyProtection="1">
      <alignment horizontal="center"/>
    </xf>
    <xf numFmtId="0" fontId="0" fillId="2" borderId="0" xfId="1" applyNumberFormat="1" applyFont="1" applyFill="1" applyAlignment="1"/>
    <xf numFmtId="0" fontId="0" fillId="2" borderId="0" xfId="1" applyNumberFormat="1" applyFont="1" applyFill="1" applyAlignment="1">
      <alignment horizontal="center" vertical="top" wrapText="1"/>
    </xf>
    <xf numFmtId="0" fontId="23" fillId="2" borderId="0" xfId="1" applyNumberFormat="1" applyFont="1" applyFill="1" applyAlignment="1" applyProtection="1">
      <protection hidden="1"/>
    </xf>
    <xf numFmtId="0" fontId="0" fillId="2" borderId="0" xfId="1" applyNumberFormat="1" applyFont="1" applyFill="1" applyAlignment="1" applyProtection="1">
      <alignment horizontal="center" vertical="top" wrapText="1"/>
      <protection hidden="1"/>
    </xf>
    <xf numFmtId="0" fontId="16" fillId="2" borderId="0" xfId="1" applyNumberFormat="1" applyFont="1" applyFill="1" applyAlignment="1" applyProtection="1">
      <protection hidden="1"/>
    </xf>
    <xf numFmtId="0" fontId="6" fillId="2" borderId="0" xfId="1" applyNumberFormat="1" applyFont="1" applyFill="1" applyAlignment="1" applyProtection="1"/>
    <xf numFmtId="0" fontId="31" fillId="2" borderId="0" xfId="1" applyNumberFormat="1" applyFont="1" applyFill="1" applyBorder="1" applyAlignment="1" applyProtection="1">
      <alignment horizontal="left" vertical="center" wrapText="1"/>
    </xf>
    <xf numFmtId="0" fontId="31" fillId="2" borderId="3" xfId="1" applyNumberFormat="1" applyFont="1" applyFill="1" applyBorder="1" applyAlignment="1" applyProtection="1">
      <alignment horizontal="left" vertical="center" wrapText="1"/>
    </xf>
    <xf numFmtId="0" fontId="22" fillId="2" borderId="0" xfId="1" applyNumberFormat="1" applyFont="1" applyFill="1" applyAlignment="1" applyProtection="1">
      <protection hidden="1"/>
    </xf>
    <xf numFmtId="9" fontId="6" fillId="2" borderId="0" xfId="1" applyNumberFormat="1" applyFont="1" applyFill="1" applyBorder="1" applyAlignment="1" applyProtection="1">
      <alignment horizontal="center" vertical="center"/>
    </xf>
    <xf numFmtId="0" fontId="6" fillId="2" borderId="0" xfId="1" applyNumberFormat="1" applyFont="1" applyFill="1" applyAlignment="1" applyProtection="1">
      <alignment horizontal="center"/>
    </xf>
    <xf numFmtId="0" fontId="9" fillId="2" borderId="0" xfId="1" applyNumberFormat="1" applyFont="1" applyFill="1" applyAlignment="1" applyProtection="1">
      <alignment horizontal="center" vertical="center" wrapText="1"/>
    </xf>
    <xf numFmtId="164" fontId="3" fillId="2" borderId="0" xfId="1" applyNumberFormat="1" applyFont="1" applyFill="1" applyBorder="1" applyAlignment="1" applyProtection="1">
      <alignment horizontal="center" vertical="center"/>
      <protection hidden="1"/>
    </xf>
    <xf numFmtId="164" fontId="2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0" xfId="1" applyNumberFormat="1" applyFont="1" applyFill="1" applyAlignment="1" applyProtection="1"/>
    <xf numFmtId="0" fontId="0" fillId="2" borderId="0" xfId="1" applyNumberFormat="1" applyFont="1" applyFill="1" applyBorder="1" applyAlignment="1" applyProtection="1">
      <alignment vertical="top" wrapText="1"/>
      <protection hidden="1"/>
    </xf>
    <xf numFmtId="0" fontId="0" fillId="2" borderId="0" xfId="1" applyNumberFormat="1" applyFont="1" applyFill="1" applyAlignment="1" applyProtection="1">
      <alignment horizontal="left"/>
      <protection hidden="1"/>
    </xf>
    <xf numFmtId="0" fontId="6" fillId="2" borderId="0" xfId="1" applyNumberFormat="1" applyFont="1" applyFill="1" applyAlignment="1" applyProtection="1">
      <alignment horizontal="left" vertical="center"/>
    </xf>
    <xf numFmtId="0" fontId="22" fillId="2" borderId="0" xfId="1" applyNumberFormat="1" applyFont="1" applyFill="1" applyAlignment="1" applyProtection="1">
      <alignment horizontal="left" vertical="center"/>
      <protection hidden="1"/>
    </xf>
    <xf numFmtId="0" fontId="0" fillId="2" borderId="3" xfId="1" applyNumberFormat="1" applyFont="1" applyFill="1" applyBorder="1" applyAlignment="1" applyProtection="1"/>
    <xf numFmtId="0" fontId="6" fillId="2" borderId="3" xfId="1" applyNumberFormat="1" applyFont="1" applyFill="1" applyBorder="1" applyAlignment="1" applyProtection="1">
      <alignment horizontal="center" vertical="top" wrapText="1"/>
    </xf>
    <xf numFmtId="0" fontId="9" fillId="2" borderId="0" xfId="1" applyNumberFormat="1" applyFont="1" applyFill="1" applyBorder="1" applyAlignment="1" applyProtection="1">
      <alignment horizontal="centerContinuous" vertical="center"/>
    </xf>
    <xf numFmtId="0" fontId="2" fillId="2" borderId="0" xfId="1" applyNumberFormat="1" applyFont="1" applyFill="1" applyBorder="1" applyAlignment="1" applyProtection="1">
      <alignment horizontal="centerContinuous" vertical="center"/>
    </xf>
    <xf numFmtId="0" fontId="18" fillId="2" borderId="0" xfId="1" applyNumberFormat="1" applyFont="1" applyFill="1" applyAlignment="1" applyProtection="1">
      <protection hidden="1"/>
    </xf>
    <xf numFmtId="0" fontId="0" fillId="2" borderId="0" xfId="1" applyNumberFormat="1" applyFont="1" applyFill="1" applyAlignment="1" applyProtection="1">
      <alignment vertical="center"/>
      <protection hidden="1"/>
    </xf>
    <xf numFmtId="0" fontId="9" fillId="2" borderId="0" xfId="1" applyNumberFormat="1" applyFont="1" applyFill="1" applyBorder="1" applyAlignment="1" applyProtection="1">
      <alignment horizontal="centerContinuous" vertical="center"/>
      <protection hidden="1"/>
    </xf>
    <xf numFmtId="0" fontId="2" fillId="2" borderId="0" xfId="1" applyNumberFormat="1" applyFont="1" applyFill="1" applyBorder="1" applyAlignment="1" applyProtection="1">
      <alignment horizontal="centerContinuous" vertical="center"/>
      <protection hidden="1"/>
    </xf>
    <xf numFmtId="0" fontId="15" fillId="2" borderId="0" xfId="1" applyNumberFormat="1" applyFont="1" applyFill="1" applyAlignment="1" applyProtection="1">
      <alignment horizontal="center"/>
    </xf>
    <xf numFmtId="0" fontId="13" fillId="2" borderId="3" xfId="1" applyNumberFormat="1" applyFont="1" applyFill="1" applyBorder="1" applyAlignment="1" applyProtection="1">
      <alignment horizontal="center" wrapText="1"/>
      <protection hidden="1"/>
    </xf>
    <xf numFmtId="0" fontId="10" fillId="2" borderId="0" xfId="1" applyNumberFormat="1" applyFont="1" applyFill="1" applyBorder="1" applyAlignment="1" applyProtection="1">
      <alignment horizontal="left" wrapText="1"/>
      <protection hidden="1"/>
    </xf>
    <xf numFmtId="0" fontId="10" fillId="2" borderId="0" xfId="1" applyNumberFormat="1" applyFont="1" applyFill="1" applyAlignment="1">
      <alignment horizontal="center" vertical="top" wrapText="1"/>
    </xf>
    <xf numFmtId="0" fontId="13" fillId="2" borderId="3" xfId="1" applyNumberFormat="1" applyFont="1" applyFill="1" applyBorder="1" applyAlignment="1" applyProtection="1">
      <alignment horizontal="center"/>
      <protection hidden="1"/>
    </xf>
    <xf numFmtId="0" fontId="2" fillId="2" borderId="0" xfId="1" applyNumberFormat="1" applyFont="1" applyFill="1" applyAlignment="1" applyProtection="1">
      <alignment vertical="center"/>
    </xf>
    <xf numFmtId="0" fontId="10" fillId="2" borderId="0" xfId="1" applyNumberFormat="1" applyFont="1" applyFill="1" applyBorder="1" applyAlignment="1" applyProtection="1">
      <alignment horizontal="center" vertical="top" wrapText="1"/>
      <protection hidden="1"/>
    </xf>
    <xf numFmtId="0" fontId="9" fillId="2" borderId="0" xfId="1" applyNumberFormat="1" applyFont="1" applyFill="1" applyBorder="1" applyAlignment="1" applyProtection="1">
      <alignment horizontal="center" vertical="top" wrapText="1"/>
      <protection hidden="1"/>
    </xf>
    <xf numFmtId="0" fontId="10" fillId="2" borderId="0" xfId="1" applyNumberFormat="1" applyFont="1" applyFill="1" applyAlignment="1" applyProtection="1">
      <alignment horizontal="center" vertical="top" wrapText="1"/>
      <protection hidden="1"/>
    </xf>
    <xf numFmtId="0" fontId="9" fillId="2" borderId="0" xfId="1" applyNumberFormat="1" applyFont="1" applyFill="1" applyAlignment="1" applyProtection="1">
      <alignment horizontal="center" vertical="top" wrapText="1"/>
      <protection hidden="1"/>
    </xf>
    <xf numFmtId="169" fontId="3" fillId="2" borderId="7" xfId="1" applyFont="1" applyFill="1" applyBorder="1" applyAlignment="1" applyProtection="1">
      <alignment horizontal="center" vertical="center"/>
      <protection hidden="1"/>
    </xf>
    <xf numFmtId="164" fontId="0" fillId="2" borderId="0" xfId="1" applyNumberFormat="1" applyFont="1" applyFill="1" applyBorder="1" applyAlignment="1" applyProtection="1">
      <alignment horizontal="center"/>
      <protection hidden="1"/>
    </xf>
    <xf numFmtId="164" fontId="2" fillId="2" borderId="0" xfId="1" applyNumberFormat="1" applyFont="1" applyFill="1" applyBorder="1" applyAlignment="1" applyProtection="1">
      <alignment horizontal="center" vertical="center"/>
      <protection hidden="1"/>
    </xf>
    <xf numFmtId="0" fontId="2" fillId="2" borderId="0" xfId="1" applyNumberFormat="1" applyFont="1" applyFill="1" applyBorder="1" applyAlignment="1" applyProtection="1">
      <alignment horizontal="center" vertical="center"/>
      <protection hidden="1"/>
    </xf>
    <xf numFmtId="167" fontId="23" fillId="2" borderId="0" xfId="1" applyNumberFormat="1" applyFont="1" applyFill="1" applyAlignment="1" applyProtection="1">
      <alignment horizontal="left"/>
      <protection hidden="1"/>
    </xf>
    <xf numFmtId="0" fontId="23" fillId="2" borderId="0" xfId="1" applyNumberFormat="1" applyFont="1" applyFill="1" applyBorder="1" applyAlignment="1" applyProtection="1">
      <protection hidden="1"/>
    </xf>
    <xf numFmtId="0" fontId="13" fillId="0" borderId="10" xfId="1" applyNumberFormat="1" applyFont="1" applyFill="1" applyBorder="1" applyAlignment="1" applyProtection="1">
      <alignment horizontal="center" vertical="center" wrapText="1"/>
      <protection locked="0"/>
    </xf>
    <xf numFmtId="167" fontId="13" fillId="0" borderId="10" xfId="4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1" applyNumberFormat="1" applyFont="1" applyFill="1" applyBorder="1" applyAlignment="1" applyProtection="1">
      <alignment horizontal="center" vertical="center" wrapText="1"/>
      <protection locked="0"/>
    </xf>
    <xf numFmtId="167" fontId="1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1" applyNumberFormat="1" applyFont="1" applyFill="1" applyBorder="1" applyAlignment="1" applyProtection="1">
      <alignment horizontal="center" vertical="center" wrapText="1"/>
      <protection locked="0"/>
    </xf>
    <xf numFmtId="167" fontId="2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1" applyNumberFormat="1" applyFont="1" applyFill="1" applyBorder="1" applyAlignment="1" applyProtection="1">
      <alignment horizontal="left" vertical="center" wrapText="1"/>
      <protection hidden="1"/>
    </xf>
    <xf numFmtId="0" fontId="0" fillId="2" borderId="0" xfId="1" applyNumberFormat="1" applyFont="1" applyFill="1" applyBorder="1" applyAlignment="1" applyProtection="1">
      <alignment vertical="center" wrapText="1"/>
      <protection hidden="1"/>
    </xf>
    <xf numFmtId="0" fontId="7" fillId="2" borderId="0" xfId="1" applyNumberFormat="1" applyFont="1" applyFill="1" applyBorder="1" applyAlignment="1" applyProtection="1">
      <alignment horizontal="left" vertical="center"/>
      <protection hidden="1"/>
    </xf>
    <xf numFmtId="0" fontId="6" fillId="2" borderId="0" xfId="1" applyNumberFormat="1" applyFont="1" applyFill="1" applyBorder="1" applyAlignment="1" applyProtection="1">
      <alignment vertical="center" wrapText="1"/>
      <protection hidden="1"/>
    </xf>
    <xf numFmtId="169" fontId="10" fillId="0" borderId="1" xfId="1" applyFont="1" applyFill="1" applyBorder="1" applyAlignment="1" applyProtection="1">
      <alignment horizontal="left" vertical="center" wrapText="1" indent="1"/>
      <protection locked="0"/>
    </xf>
    <xf numFmtId="169" fontId="10" fillId="0" borderId="11" xfId="1" applyFont="1" applyFill="1" applyBorder="1" applyAlignment="1" applyProtection="1">
      <alignment horizontal="left" vertical="center" wrapText="1" indent="1"/>
      <protection locked="0"/>
    </xf>
    <xf numFmtId="1" fontId="10" fillId="0" borderId="1" xfId="1" applyNumberFormat="1" applyFont="1" applyFill="1" applyBorder="1" applyAlignment="1" applyProtection="1">
      <alignment horizontal="left" vertical="center" wrapText="1" indent="1"/>
      <protection locked="0"/>
    </xf>
    <xf numFmtId="169" fontId="10" fillId="0" borderId="2" xfId="1" applyFont="1" applyFill="1" applyBorder="1" applyAlignment="1" applyProtection="1">
      <alignment horizontal="left" vertical="center" wrapText="1" indent="1"/>
      <protection locked="0"/>
    </xf>
    <xf numFmtId="0" fontId="10" fillId="0" borderId="0" xfId="1" applyNumberFormat="1" applyFont="1" applyFill="1" applyBorder="1" applyAlignment="1" applyProtection="1">
      <alignment horizontal="centerContinuous"/>
      <protection hidden="1"/>
    </xf>
    <xf numFmtId="2" fontId="10" fillId="0" borderId="0" xfId="1" applyNumberFormat="1" applyFont="1" applyFill="1" applyBorder="1" applyAlignment="1" applyProtection="1">
      <alignment horizontal="center"/>
      <protection hidden="1"/>
    </xf>
    <xf numFmtId="0" fontId="10" fillId="0" borderId="0" xfId="1" applyNumberFormat="1" applyFont="1" applyFill="1" applyBorder="1" applyAlignment="1" applyProtection="1">
      <protection hidden="1"/>
    </xf>
    <xf numFmtId="0" fontId="10" fillId="0" borderId="0" xfId="1" applyNumberFormat="1" applyFont="1" applyFill="1" applyBorder="1" applyAlignment="1" applyProtection="1">
      <alignment horizontal="left"/>
      <protection hidden="1"/>
    </xf>
    <xf numFmtId="2" fontId="10" fillId="0" borderId="0" xfId="1" applyNumberFormat="1" applyFont="1" applyFill="1" applyBorder="1" applyAlignment="1" applyProtection="1">
      <alignment horizontal="right"/>
      <protection hidden="1"/>
    </xf>
    <xf numFmtId="164" fontId="10" fillId="0" borderId="0" xfId="1" applyNumberFormat="1" applyFont="1" applyFill="1" applyBorder="1" applyAlignment="1" applyProtection="1">
      <alignment horizontal="center" vertical="center"/>
      <protection hidden="1"/>
    </xf>
    <xf numFmtId="164" fontId="10" fillId="0" borderId="0" xfId="1" applyNumberFormat="1" applyFont="1" applyFill="1" applyBorder="1" applyAlignment="1" applyProtection="1">
      <alignment horizontal="center"/>
      <protection hidden="1"/>
    </xf>
    <xf numFmtId="167" fontId="10" fillId="0" borderId="0" xfId="1" applyNumberFormat="1" applyFont="1" applyFill="1" applyBorder="1" applyAlignment="1" applyProtection="1">
      <alignment horizontal="center"/>
      <protection hidden="1"/>
    </xf>
    <xf numFmtId="0" fontId="10" fillId="0" borderId="0" xfId="1" applyNumberFormat="1" applyFont="1" applyFill="1" applyBorder="1" applyAlignment="1" applyProtection="1">
      <alignment horizontal="centerContinuous" vertical="center" wrapText="1"/>
      <protection hidden="1"/>
    </xf>
    <xf numFmtId="1" fontId="10" fillId="0" borderId="0" xfId="1" applyNumberFormat="1" applyFont="1" applyFill="1" applyBorder="1" applyAlignment="1" applyProtection="1">
      <alignment horizontal="center" vertical="center" wrapText="1"/>
      <protection hidden="1"/>
    </xf>
    <xf numFmtId="1" fontId="10" fillId="0" borderId="0" xfId="1" applyNumberFormat="1" applyFont="1" applyFill="1" applyBorder="1" applyAlignment="1" applyProtection="1">
      <alignment horizontal="center" vertical="center"/>
      <protection hidden="1"/>
    </xf>
    <xf numFmtId="0" fontId="10" fillId="0" borderId="0" xfId="1" applyNumberFormat="1" applyFont="1" applyFill="1" applyBorder="1" applyAlignment="1" applyProtection="1">
      <alignment vertical="center"/>
      <protection hidden="1"/>
    </xf>
    <xf numFmtId="0" fontId="6" fillId="2" borderId="6" xfId="1" applyNumberFormat="1" applyFont="1" applyFill="1" applyBorder="1" applyAlignment="1" applyProtection="1">
      <alignment horizontal="center" vertical="top" wrapText="1"/>
      <protection hidden="1"/>
    </xf>
    <xf numFmtId="0" fontId="24" fillId="0" borderId="8" xfId="1" applyNumberFormat="1" applyFont="1" applyFill="1" applyBorder="1" applyAlignment="1" applyProtection="1">
      <alignment horizontal="center" wrapText="1"/>
      <protection locked="0"/>
    </xf>
    <xf numFmtId="168" fontId="24" fillId="0" borderId="12" xfId="1" applyNumberFormat="1" applyFont="1" applyFill="1" applyBorder="1" applyAlignment="1" applyProtection="1">
      <alignment horizontal="center"/>
      <protection locked="0"/>
    </xf>
    <xf numFmtId="0" fontId="13" fillId="2" borderId="0" xfId="1" applyNumberFormat="1" applyFont="1" applyFill="1" applyBorder="1" applyAlignment="1" applyProtection="1">
      <alignment horizontal="center" wrapText="1"/>
      <protection hidden="1"/>
    </xf>
    <xf numFmtId="0" fontId="6" fillId="2" borderId="0" xfId="1" applyNumberFormat="1" applyFont="1" applyFill="1" applyBorder="1" applyAlignment="1" applyProtection="1">
      <alignment horizontal="center" vertical="top" wrapText="1"/>
      <protection hidden="1"/>
    </xf>
    <xf numFmtId="0" fontId="6" fillId="2" borderId="0" xfId="1" applyNumberFormat="1" applyFont="1" applyFill="1" applyBorder="1" applyAlignment="1" applyProtection="1">
      <alignment horizontal="left" vertical="top"/>
      <protection hidden="1"/>
    </xf>
    <xf numFmtId="0" fontId="10" fillId="0" borderId="0" xfId="1" applyNumberFormat="1" applyFont="1" applyFill="1" applyBorder="1" applyAlignment="1" applyProtection="1">
      <alignment horizontal="center"/>
      <protection hidden="1"/>
    </xf>
    <xf numFmtId="2" fontId="10" fillId="0" borderId="0" xfId="3" applyNumberFormat="1" applyFont="1" applyFill="1" applyBorder="1" applyAlignment="1" applyProtection="1">
      <alignment horizontal="center"/>
      <protection hidden="1"/>
    </xf>
    <xf numFmtId="2" fontId="10" fillId="0" borderId="0" xfId="1" applyNumberFormat="1" applyFont="1" applyFill="1" applyBorder="1" applyAlignment="1" applyProtection="1">
      <protection hidden="1"/>
    </xf>
    <xf numFmtId="9" fontId="10" fillId="0" borderId="0" xfId="1" applyNumberFormat="1" applyFont="1" applyFill="1" applyBorder="1" applyAlignment="1" applyProtection="1">
      <alignment horizontal="left" vertical="center"/>
      <protection hidden="1"/>
    </xf>
    <xf numFmtId="9" fontId="10" fillId="0" borderId="0" xfId="1" applyNumberFormat="1" applyFont="1" applyFill="1" applyBorder="1" applyAlignment="1" applyProtection="1">
      <alignment horizontal="left" vertical="center" wrapText="1"/>
      <protection hidden="1"/>
    </xf>
    <xf numFmtId="0" fontId="10" fillId="0" borderId="0" xfId="1" applyNumberFormat="1" applyFont="1" applyFill="1" applyBorder="1" applyAlignment="1" applyProtection="1">
      <alignment wrapText="1"/>
      <protection hidden="1"/>
    </xf>
    <xf numFmtId="0" fontId="10" fillId="0" borderId="0" xfId="1" applyNumberFormat="1" applyFont="1" applyFill="1" applyBorder="1" applyAlignment="1" applyProtection="1">
      <alignment horizontal="left" wrapText="1"/>
      <protection hidden="1"/>
    </xf>
    <xf numFmtId="0" fontId="10" fillId="0" borderId="0" xfId="1" applyNumberFormat="1" applyFont="1" applyFill="1" applyBorder="1" applyAlignment="1" applyProtection="1">
      <alignment horizontal="left" vertical="center" wrapText="1"/>
      <protection hidden="1"/>
    </xf>
    <xf numFmtId="0" fontId="10" fillId="0" borderId="0" xfId="1" applyNumberFormat="1" applyFont="1" applyFill="1" applyBorder="1" applyAlignment="1" applyProtection="1">
      <alignment vertical="center" wrapText="1"/>
      <protection hidden="1"/>
    </xf>
    <xf numFmtId="0" fontId="10" fillId="2" borderId="0" xfId="1" applyNumberFormat="1" applyFont="1" applyFill="1" applyBorder="1" applyAlignment="1" applyProtection="1">
      <alignment horizontal="center" vertical="top"/>
    </xf>
    <xf numFmtId="0" fontId="9" fillId="5" borderId="0" xfId="1" applyNumberFormat="1" applyFont="1" applyFill="1" applyAlignment="1" applyProtection="1"/>
    <xf numFmtId="0" fontId="39" fillId="5" borderId="0" xfId="1" applyNumberFormat="1" applyFont="1" applyFill="1" applyAlignment="1" applyProtection="1"/>
    <xf numFmtId="0" fontId="18" fillId="5" borderId="0" xfId="1" applyNumberFormat="1" applyFont="1" applyFill="1" applyBorder="1" applyAlignment="1" applyProtection="1">
      <alignment horizontal="left" vertical="center" wrapText="1"/>
    </xf>
    <xf numFmtId="0" fontId="18" fillId="5" borderId="0" xfId="1" applyNumberFormat="1" applyFont="1" applyFill="1" applyAlignment="1" applyProtection="1">
      <alignment horizontal="justify"/>
    </xf>
    <xf numFmtId="0" fontId="3" fillId="5" borderId="0" xfId="1" applyNumberFormat="1" applyFont="1" applyFill="1" applyAlignment="1" applyProtection="1"/>
    <xf numFmtId="0" fontId="11" fillId="5" borderId="0" xfId="1" applyNumberFormat="1" applyFont="1" applyFill="1" applyAlignment="1" applyProtection="1"/>
    <xf numFmtId="0" fontId="23" fillId="5" borderId="0" xfId="1" applyNumberFormat="1" applyFont="1" applyFill="1" applyAlignment="1" applyProtection="1"/>
    <xf numFmtId="0" fontId="0" fillId="0" borderId="0" xfId="0" applyNumberFormat="1" applyFill="1" applyAlignment="1"/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0" fillId="0" borderId="0" xfId="1" applyNumberFormat="1" applyFont="1" applyFill="1" applyAlignment="1" applyProtection="1">
      <alignment horizontal="left" vertical="center"/>
      <protection hidden="1"/>
    </xf>
    <xf numFmtId="0" fontId="0" fillId="0" borderId="0" xfId="1" applyNumberFormat="1" applyFont="1" applyFill="1" applyBorder="1" applyAlignment="1" applyProtection="1">
      <protection hidden="1"/>
    </xf>
    <xf numFmtId="0" fontId="14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10" fillId="0" borderId="0" xfId="1" applyNumberFormat="1" applyFont="1" applyFill="1" applyAlignment="1" applyProtection="1">
      <protection hidden="1"/>
    </xf>
    <xf numFmtId="0" fontId="15" fillId="0" borderId="0" xfId="1" applyNumberFormat="1" applyFont="1" applyFill="1" applyAlignment="1" applyProtection="1">
      <protection hidden="1"/>
    </xf>
    <xf numFmtId="0" fontId="3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protection hidden="1"/>
    </xf>
    <xf numFmtId="0" fontId="6" fillId="0" borderId="0" xfId="1" applyNumberFormat="1" applyFont="1" applyFill="1" applyAlignment="1" applyProtection="1">
      <alignment horizontal="left" vertical="center"/>
      <protection hidden="1"/>
    </xf>
    <xf numFmtId="0" fontId="10" fillId="0" borderId="0" xfId="1" applyNumberFormat="1" applyFont="1" applyFill="1" applyBorder="1" applyAlignment="1" applyProtection="1">
      <alignment horizontal="center" vertical="top" wrapText="1"/>
      <protection hidden="1"/>
    </xf>
    <xf numFmtId="0" fontId="10" fillId="0" borderId="0" xfId="1" applyNumberFormat="1" applyFont="1" applyFill="1" applyAlignment="1" applyProtection="1">
      <alignment horizontal="center" vertical="top" wrapText="1"/>
      <protection hidden="1"/>
    </xf>
    <xf numFmtId="0" fontId="26" fillId="0" borderId="0" xfId="1" applyNumberFormat="1" applyFont="1" applyFill="1" applyAlignment="1" applyProtection="1">
      <protection hidden="1"/>
    </xf>
    <xf numFmtId="0" fontId="23" fillId="0" borderId="0" xfId="1" applyNumberFormat="1" applyFont="1" applyFill="1" applyAlignment="1" applyProtection="1">
      <protection hidden="1"/>
    </xf>
    <xf numFmtId="0" fontId="0" fillId="0" borderId="0" xfId="1" applyNumberFormat="1" applyFont="1" applyFill="1" applyAlignment="1" applyProtection="1">
      <alignment horizontal="center" vertical="top" wrapText="1"/>
      <protection hidden="1"/>
    </xf>
    <xf numFmtId="49" fontId="2" fillId="6" borderId="1" xfId="1" applyNumberFormat="1" applyFont="1" applyFill="1" applyBorder="1" applyAlignment="1" applyProtection="1">
      <alignment horizontal="center" vertical="center" wrapText="1"/>
      <protection hidden="1"/>
    </xf>
    <xf numFmtId="49" fontId="2" fillId="6" borderId="11" xfId="1" applyNumberFormat="1" applyFont="1" applyFill="1" applyBorder="1" applyAlignment="1" applyProtection="1">
      <alignment horizontal="center" vertical="center" wrapText="1"/>
      <protection hidden="1"/>
    </xf>
    <xf numFmtId="49" fontId="6" fillId="6" borderId="1" xfId="1" applyNumberFormat="1" applyFont="1" applyFill="1" applyBorder="1" applyAlignment="1" applyProtection="1">
      <alignment horizontal="center" vertical="top" wrapText="1"/>
      <protection hidden="1"/>
    </xf>
    <xf numFmtId="0" fontId="9" fillId="6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6" borderId="1" xfId="1" applyNumberFormat="1" applyFont="1" applyFill="1" applyBorder="1" applyAlignment="1" applyProtection="1">
      <alignment horizontal="centerContinuous" vertical="center" wrapText="1"/>
      <protection hidden="1"/>
    </xf>
    <xf numFmtId="0" fontId="9" fillId="0" borderId="3" xfId="1" applyNumberFormat="1" applyFont="1" applyBorder="1" applyAlignment="1" applyProtection="1">
      <alignment horizontal="center" wrapText="1"/>
      <protection locked="0"/>
    </xf>
    <xf numFmtId="0" fontId="4" fillId="6" borderId="11" xfId="1" applyNumberFormat="1" applyFont="1" applyFill="1" applyBorder="1" applyAlignment="1" applyProtection="1">
      <alignment horizontal="centerContinuous" vertical="center" wrapText="1"/>
      <protection hidden="1"/>
    </xf>
    <xf numFmtId="0" fontId="13" fillId="6" borderId="9" xfId="1" applyNumberFormat="1" applyFont="1" applyFill="1" applyBorder="1" applyAlignment="1" applyProtection="1">
      <alignment horizontal="centerContinuous" vertical="center" wrapText="1"/>
      <protection hidden="1"/>
    </xf>
    <xf numFmtId="0" fontId="13" fillId="6" borderId="9" xfId="1" applyNumberFormat="1" applyFont="1" applyFill="1" applyBorder="1" applyAlignment="1" applyProtection="1">
      <alignment horizontal="centerContinuous" vertical="center"/>
      <protection hidden="1"/>
    </xf>
    <xf numFmtId="0" fontId="13" fillId="6" borderId="2" xfId="1" applyNumberFormat="1" applyFont="1" applyFill="1" applyBorder="1" applyAlignment="1" applyProtection="1">
      <alignment horizontal="centerContinuous" vertical="center"/>
      <protection hidden="1"/>
    </xf>
    <xf numFmtId="0" fontId="39" fillId="6" borderId="9" xfId="1" applyNumberFormat="1" applyFont="1" applyFill="1" applyBorder="1" applyAlignment="1" applyProtection="1">
      <protection hidden="1"/>
    </xf>
    <xf numFmtId="0" fontId="10" fillId="6" borderId="0" xfId="1" applyNumberFormat="1" applyFont="1" applyFill="1" applyBorder="1" applyAlignment="1" applyProtection="1">
      <alignment horizontal="left"/>
      <protection hidden="1"/>
    </xf>
    <xf numFmtId="0" fontId="39" fillId="6" borderId="0" xfId="1" applyNumberFormat="1" applyFont="1" applyFill="1" applyBorder="1" applyAlignment="1" applyProtection="1">
      <protection hidden="1"/>
    </xf>
    <xf numFmtId="0" fontId="9" fillId="6" borderId="0" xfId="1" applyNumberFormat="1" applyFont="1" applyFill="1" applyBorder="1" applyAlignment="1" applyProtection="1">
      <alignment horizontal="center" vertical="top" wrapText="1"/>
      <protection hidden="1"/>
    </xf>
    <xf numFmtId="0" fontId="39" fillId="6" borderId="0" xfId="1" applyNumberFormat="1" applyFont="1" applyFill="1" applyAlignment="1" applyProtection="1">
      <protection hidden="1"/>
    </xf>
    <xf numFmtId="0" fontId="39" fillId="6" borderId="0" xfId="1" applyNumberFormat="1" applyFont="1" applyFill="1" applyAlignment="1" applyProtection="1"/>
    <xf numFmtId="0" fontId="13" fillId="6" borderId="10" xfId="1" applyNumberFormat="1" applyFont="1" applyFill="1" applyBorder="1" applyAlignment="1" applyProtection="1">
      <alignment horizontal="center" vertical="center"/>
      <protection hidden="1"/>
    </xf>
    <xf numFmtId="0" fontId="13" fillId="6" borderId="13" xfId="1" applyNumberFormat="1" applyFont="1" applyFill="1" applyBorder="1" applyAlignment="1" applyProtection="1">
      <alignment horizontal="center" vertical="center" wrapText="1"/>
      <protection hidden="1"/>
    </xf>
    <xf numFmtId="0" fontId="3" fillId="6" borderId="10" xfId="1" applyNumberFormat="1" applyFont="1" applyFill="1" applyBorder="1" applyAlignment="1" applyProtection="1">
      <alignment horizontal="center" vertical="center" wrapText="1"/>
      <protection hidden="1"/>
    </xf>
    <xf numFmtId="167" fontId="4" fillId="6" borderId="1" xfId="1" applyNumberFormat="1" applyFont="1" applyFill="1" applyBorder="1" applyAlignment="1" applyProtection="1">
      <alignment horizontal="center" vertical="center" wrapText="1"/>
      <protection hidden="1"/>
    </xf>
    <xf numFmtId="167" fontId="2" fillId="6" borderId="1" xfId="1" applyNumberFormat="1" applyFont="1" applyFill="1" applyBorder="1" applyAlignment="1" applyProtection="1">
      <alignment horizontal="center" vertical="center" wrapText="1"/>
      <protection hidden="1"/>
    </xf>
    <xf numFmtId="0" fontId="39" fillId="6" borderId="11" xfId="1" applyNumberFormat="1" applyFont="1" applyFill="1" applyBorder="1" applyAlignment="1" applyProtection="1">
      <protection hidden="1"/>
    </xf>
    <xf numFmtId="0" fontId="13" fillId="6" borderId="11" xfId="1" applyNumberFormat="1" applyFont="1" applyFill="1" applyBorder="1" applyAlignment="1" applyProtection="1">
      <alignment horizontal="centerContinuous" vertical="center"/>
      <protection hidden="1"/>
    </xf>
    <xf numFmtId="0" fontId="2" fillId="6" borderId="9" xfId="1" applyNumberFormat="1" applyFont="1" applyFill="1" applyBorder="1" applyAlignment="1" applyProtection="1">
      <alignment horizontal="centerContinuous" vertical="center"/>
      <protection hidden="1"/>
    </xf>
    <xf numFmtId="0" fontId="2" fillId="6" borderId="2" xfId="1" applyNumberFormat="1" applyFont="1" applyFill="1" applyBorder="1" applyAlignment="1" applyProtection="1">
      <alignment horizontal="centerContinuous" vertical="center"/>
      <protection hidden="1"/>
    </xf>
    <xf numFmtId="0" fontId="13" fillId="6" borderId="11" xfId="1" applyNumberFormat="1" applyFont="1" applyFill="1" applyBorder="1" applyAlignment="1" applyProtection="1">
      <alignment horizontal="centerContinuous" vertical="center" wrapText="1"/>
    </xf>
    <xf numFmtId="0" fontId="2" fillId="6" borderId="9" xfId="1" applyNumberFormat="1" applyFont="1" applyFill="1" applyBorder="1" applyAlignment="1" applyProtection="1">
      <alignment horizontal="centerContinuous" vertical="center"/>
    </xf>
    <xf numFmtId="0" fontId="2" fillId="6" borderId="2" xfId="1" applyNumberFormat="1" applyFont="1" applyFill="1" applyBorder="1" applyAlignment="1" applyProtection="1">
      <alignment horizontal="centerContinuous" vertical="center"/>
    </xf>
    <xf numFmtId="0" fontId="9" fillId="6" borderId="14" xfId="1" applyNumberFormat="1" applyFont="1" applyFill="1" applyBorder="1" applyAlignment="1" applyProtection="1">
      <alignment horizontal="center" wrapText="1"/>
      <protection hidden="1"/>
    </xf>
    <xf numFmtId="0" fontId="39" fillId="6" borderId="0" xfId="1" applyNumberFormat="1" applyFont="1" applyFill="1" applyBorder="1" applyAlignment="1" applyProtection="1">
      <alignment horizontal="left"/>
      <protection hidden="1"/>
    </xf>
    <xf numFmtId="0" fontId="39" fillId="6" borderId="7" xfId="1" applyNumberFormat="1" applyFont="1" applyFill="1" applyBorder="1" applyAlignment="1" applyProtection="1">
      <alignment horizontal="left"/>
      <protection hidden="1"/>
    </xf>
    <xf numFmtId="0" fontId="2" fillId="6" borderId="9" xfId="1" applyNumberFormat="1" applyFont="1" applyFill="1" applyBorder="1" applyAlignment="1" applyProtection="1">
      <alignment horizontal="centerContinuous" vertical="center" wrapText="1"/>
      <protection hidden="1"/>
    </xf>
    <xf numFmtId="0" fontId="2" fillId="6" borderId="2" xfId="1" applyNumberFormat="1" applyFont="1" applyFill="1" applyBorder="1" applyAlignment="1" applyProtection="1">
      <alignment horizontal="centerContinuous" vertical="center" wrapText="1"/>
      <protection hidden="1"/>
    </xf>
    <xf numFmtId="0" fontId="13" fillId="6" borderId="0" xfId="1" applyNumberFormat="1" applyFont="1" applyFill="1" applyAlignment="1" applyProtection="1">
      <alignment horizontal="center" vertical="center" wrapText="1"/>
    </xf>
    <xf numFmtId="0" fontId="8" fillId="6" borderId="0" xfId="1" applyNumberFormat="1" applyFont="1" applyFill="1" applyAlignment="1" applyProtection="1">
      <alignment horizontal="center" vertical="center" wrapText="1"/>
    </xf>
    <xf numFmtId="0" fontId="10" fillId="6" borderId="6" xfId="1" applyNumberFormat="1" applyFont="1" applyFill="1" applyBorder="1" applyAlignment="1" applyProtection="1">
      <alignment horizontal="left"/>
      <protection hidden="1"/>
    </xf>
    <xf numFmtId="0" fontId="39" fillId="6" borderId="6" xfId="1" applyNumberFormat="1" applyFont="1" applyFill="1" applyBorder="1" applyAlignment="1" applyProtection="1">
      <protection hidden="1"/>
    </xf>
    <xf numFmtId="0" fontId="5" fillId="6" borderId="0" xfId="1" applyNumberFormat="1" applyFont="1" applyFill="1" applyAlignment="1" applyProtection="1"/>
    <xf numFmtId="0" fontId="1" fillId="6" borderId="0" xfId="1" applyNumberFormat="1" applyFont="1" applyFill="1" applyAlignment="1" applyProtection="1"/>
    <xf numFmtId="0" fontId="2" fillId="6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6" borderId="1" xfId="1" applyNumberFormat="1" applyFont="1" applyFill="1" applyBorder="1" applyAlignment="1" applyProtection="1">
      <alignment horizontal="center" vertical="center" wrapText="1"/>
      <protection hidden="1"/>
    </xf>
    <xf numFmtId="164" fontId="26" fillId="6" borderId="15" xfId="1" applyNumberFormat="1" applyFont="1" applyFill="1" applyBorder="1" applyAlignment="1" applyProtection="1">
      <alignment horizontal="center" vertical="center"/>
      <protection hidden="1"/>
    </xf>
    <xf numFmtId="164" fontId="26" fillId="6" borderId="16" xfId="1" applyNumberFormat="1" applyFont="1" applyFill="1" applyBorder="1" applyAlignment="1" applyProtection="1">
      <alignment horizontal="center" vertical="center"/>
      <protection hidden="1"/>
    </xf>
    <xf numFmtId="0" fontId="17" fillId="6" borderId="16" xfId="1" applyNumberFormat="1" applyFont="1" applyFill="1" applyBorder="1" applyAlignment="1" applyProtection="1">
      <alignment horizontal="center" vertical="center" wrapText="1"/>
      <protection hidden="1"/>
    </xf>
    <xf numFmtId="0" fontId="2" fillId="6" borderId="17" xfId="1" applyNumberFormat="1" applyFont="1" applyFill="1" applyBorder="1" applyAlignment="1" applyProtection="1">
      <alignment horizontal="center" vertical="center" wrapText="1"/>
      <protection hidden="1"/>
    </xf>
    <xf numFmtId="0" fontId="2" fillId="6" borderId="1" xfId="1" applyNumberFormat="1" applyFont="1" applyFill="1" applyBorder="1" applyAlignment="1" applyProtection="1">
      <alignment horizontal="center" vertical="center" wrapText="1"/>
    </xf>
    <xf numFmtId="0" fontId="13" fillId="6" borderId="13" xfId="1" applyNumberFormat="1" applyFont="1" applyFill="1" applyBorder="1" applyAlignment="1" applyProtection="1">
      <alignment horizontal="center" vertical="center" wrapText="1"/>
      <protection hidden="1"/>
    </xf>
    <xf numFmtId="0" fontId="9" fillId="6" borderId="9" xfId="1" applyNumberFormat="1" applyFont="1" applyFill="1" applyBorder="1" applyAlignment="1" applyProtection="1">
      <alignment horizontal="centerContinuous"/>
      <protection hidden="1"/>
    </xf>
    <xf numFmtId="0" fontId="9" fillId="6" borderId="6" xfId="1" applyNumberFormat="1" applyFont="1" applyFill="1" applyBorder="1" applyAlignment="1" applyProtection="1">
      <alignment horizontal="centerContinuous"/>
      <protection hidden="1"/>
    </xf>
    <xf numFmtId="0" fontId="10" fillId="6" borderId="6" xfId="1" applyNumberFormat="1" applyFont="1" applyFill="1" applyBorder="1" applyAlignment="1" applyProtection="1">
      <alignment horizontal="left" vertical="center"/>
      <protection hidden="1"/>
    </xf>
    <xf numFmtId="0" fontId="10" fillId="6" borderId="0" xfId="1" applyNumberFormat="1" applyFont="1" applyFill="1" applyAlignment="1" applyProtection="1">
      <protection hidden="1"/>
    </xf>
    <xf numFmtId="0" fontId="9" fillId="6" borderId="0" xfId="1" applyNumberFormat="1" applyFont="1" applyFill="1" applyBorder="1" applyAlignment="1" applyProtection="1">
      <alignment horizontal="centerContinuous" vertical="center"/>
      <protection hidden="1"/>
    </xf>
    <xf numFmtId="0" fontId="7" fillId="6" borderId="0" xfId="1" applyNumberFormat="1" applyFont="1" applyFill="1" applyBorder="1" applyAlignment="1" applyProtection="1">
      <alignment horizontal="center" vertical="center"/>
      <protection hidden="1"/>
    </xf>
    <xf numFmtId="0" fontId="7" fillId="6" borderId="0" xfId="1" applyNumberFormat="1" applyFont="1" applyFill="1" applyBorder="1" applyAlignment="1" applyProtection="1">
      <alignment horizontal="right" vertical="center"/>
      <protection hidden="1"/>
    </xf>
    <xf numFmtId="0" fontId="9" fillId="6" borderId="0" xfId="1" applyNumberFormat="1" applyFont="1" applyFill="1" applyBorder="1" applyAlignment="1" applyProtection="1">
      <alignment horizontal="centerContinuous"/>
      <protection hidden="1"/>
    </xf>
    <xf numFmtId="0" fontId="10" fillId="6" borderId="0" xfId="1" applyNumberFormat="1" applyFont="1" applyFill="1" applyBorder="1" applyAlignment="1" applyProtection="1">
      <protection hidden="1"/>
    </xf>
    <xf numFmtId="0" fontId="15" fillId="6" borderId="0" xfId="1" applyNumberFormat="1" applyFont="1" applyFill="1" applyAlignment="1" applyProtection="1">
      <protection hidden="1"/>
    </xf>
    <xf numFmtId="0" fontId="2" fillId="6" borderId="9" xfId="1" applyNumberFormat="1" applyFont="1" applyFill="1" applyBorder="1" applyAlignment="1" applyProtection="1">
      <alignment horizontal="center" vertical="justify"/>
    </xf>
    <xf numFmtId="0" fontId="3" fillId="6" borderId="0" xfId="1" applyNumberFormat="1" applyFont="1" applyFill="1" applyBorder="1" applyAlignment="1" applyProtection="1">
      <protection hidden="1"/>
    </xf>
    <xf numFmtId="0" fontId="3" fillId="6" borderId="0" xfId="1" applyNumberFormat="1" applyFont="1" applyFill="1" applyAlignment="1"/>
    <xf numFmtId="164" fontId="24" fillId="6" borderId="1" xfId="1" applyNumberFormat="1" applyFont="1" applyFill="1" applyBorder="1" applyAlignment="1" applyProtection="1">
      <alignment horizontal="center" vertical="center"/>
      <protection hidden="1"/>
    </xf>
    <xf numFmtId="164" fontId="24" fillId="6" borderId="18" xfId="1" applyNumberFormat="1" applyFont="1" applyFill="1" applyBorder="1" applyAlignment="1" applyProtection="1">
      <alignment horizontal="center" vertical="center"/>
      <protection hidden="1"/>
    </xf>
    <xf numFmtId="164" fontId="13" fillId="6" borderId="19" xfId="1" applyNumberFormat="1" applyFont="1" applyFill="1" applyBorder="1" applyAlignment="1" applyProtection="1">
      <alignment horizontal="center" vertical="center" wrapText="1"/>
      <protection hidden="1"/>
    </xf>
    <xf numFmtId="0" fontId="2" fillId="6" borderId="19" xfId="1" applyNumberFormat="1" applyFont="1" applyFill="1" applyBorder="1" applyAlignment="1" applyProtection="1">
      <alignment horizontal="center" vertical="center" wrapText="1"/>
    </xf>
    <xf numFmtId="0" fontId="9" fillId="6" borderId="0" xfId="1" applyNumberFormat="1" applyFont="1" applyFill="1" applyAlignment="1" applyProtection="1">
      <alignment horizontal="centerContinuous"/>
      <protection hidden="1"/>
    </xf>
    <xf numFmtId="0" fontId="39" fillId="6" borderId="3" xfId="1" applyNumberFormat="1" applyFont="1" applyFill="1" applyBorder="1" applyAlignment="1" applyProtection="1">
      <protection hidden="1"/>
    </xf>
    <xf numFmtId="0" fontId="17" fillId="6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6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6" borderId="1" xfId="1" applyNumberFormat="1" applyFont="1" applyFill="1" applyBorder="1" applyAlignment="1" applyProtection="1">
      <alignment horizontal="left" vertical="center"/>
      <protection hidden="1"/>
    </xf>
    <xf numFmtId="0" fontId="2" fillId="6" borderId="10" xfId="1" applyNumberFormat="1" applyFont="1" applyFill="1" applyBorder="1" applyAlignment="1" applyProtection="1">
      <alignment horizontal="left" vertical="center"/>
      <protection hidden="1"/>
    </xf>
    <xf numFmtId="169" fontId="1" fillId="2" borderId="7" xfId="1" applyFont="1" applyFill="1" applyBorder="1" applyAlignment="1" applyProtection="1">
      <alignment horizontal="center" vertical="center"/>
      <protection hidden="1"/>
    </xf>
    <xf numFmtId="0" fontId="9" fillId="2" borderId="0" xfId="1" applyNumberFormat="1" applyFont="1" applyFill="1" applyBorder="1" applyAlignment="1" applyProtection="1">
      <alignment horizontal="center" vertical="center"/>
      <protection hidden="1"/>
    </xf>
    <xf numFmtId="0" fontId="4" fillId="6" borderId="9" xfId="1" applyNumberFormat="1" applyFont="1" applyFill="1" applyBorder="1" applyAlignment="1" applyProtection="1">
      <alignment horizontal="centerContinuous"/>
      <protection hidden="1"/>
    </xf>
    <xf numFmtId="164" fontId="3" fillId="6" borderId="1" xfId="1" applyNumberFormat="1" applyFont="1" applyFill="1" applyBorder="1" applyAlignment="1" applyProtection="1">
      <alignment horizontal="center" vertical="center"/>
      <protection hidden="1"/>
    </xf>
    <xf numFmtId="164" fontId="3" fillId="6" borderId="18" xfId="1" applyNumberFormat="1" applyFont="1" applyFill="1" applyBorder="1" applyAlignment="1" applyProtection="1">
      <alignment horizontal="center" vertical="center"/>
      <protection hidden="1"/>
    </xf>
    <xf numFmtId="164" fontId="2" fillId="6" borderId="19" xfId="1" applyNumberFormat="1" applyFont="1" applyFill="1" applyBorder="1" applyAlignment="1" applyProtection="1">
      <alignment horizontal="center" vertical="center" wrapText="1"/>
      <protection hidden="1"/>
    </xf>
    <xf numFmtId="0" fontId="13" fillId="6" borderId="11" xfId="1" applyNumberFormat="1" applyFont="1" applyFill="1" applyBorder="1" applyAlignment="1" applyProtection="1">
      <alignment horizontal="centerContinuous" vertical="center" wrapText="1"/>
      <protection hidden="1"/>
    </xf>
    <xf numFmtId="165" fontId="2" fillId="6" borderId="1" xfId="1" applyNumberFormat="1" applyFont="1" applyFill="1" applyBorder="1" applyAlignment="1" applyProtection="1">
      <alignment horizontal="center" vertical="center" wrapText="1"/>
      <protection hidden="1"/>
    </xf>
    <xf numFmtId="164" fontId="2" fillId="6" borderId="1" xfId="1" applyNumberFormat="1" applyFont="1" applyFill="1" applyBorder="1" applyAlignment="1" applyProtection="1">
      <alignment horizontal="center" vertical="center" wrapText="1"/>
      <protection hidden="1"/>
    </xf>
    <xf numFmtId="0" fontId="27" fillId="6" borderId="9" xfId="1" applyNumberFormat="1" applyFont="1" applyFill="1" applyBorder="1" applyAlignment="1" applyProtection="1">
      <alignment vertical="center" wrapText="1"/>
      <protection hidden="1"/>
    </xf>
    <xf numFmtId="0" fontId="39" fillId="6" borderId="9" xfId="1" applyNumberFormat="1" applyFont="1" applyFill="1" applyBorder="1" applyAlignment="1" applyProtection="1"/>
    <xf numFmtId="0" fontId="39" fillId="6" borderId="0" xfId="1" applyNumberFormat="1" applyFont="1" applyFill="1" applyBorder="1" applyAlignment="1" applyProtection="1"/>
    <xf numFmtId="0" fontId="9" fillId="6" borderId="11" xfId="1" applyNumberFormat="1" applyFont="1" applyFill="1" applyBorder="1" applyAlignment="1" applyProtection="1">
      <alignment horizontal="centerContinuous" vertical="center"/>
      <protection hidden="1"/>
    </xf>
    <xf numFmtId="0" fontId="9" fillId="6" borderId="9" xfId="1" applyNumberFormat="1" applyFont="1" applyFill="1" applyBorder="1" applyAlignment="1" applyProtection="1">
      <alignment horizontal="centerContinuous" vertical="center" wrapText="1"/>
      <protection hidden="1"/>
    </xf>
    <xf numFmtId="0" fontId="13" fillId="6" borderId="5" xfId="1" applyNumberFormat="1" applyFont="1" applyFill="1" applyBorder="1" applyAlignment="1">
      <alignment horizontal="center"/>
    </xf>
    <xf numFmtId="0" fontId="2" fillId="6" borderId="0" xfId="1" applyNumberFormat="1" applyFont="1" applyFill="1" applyBorder="1" applyAlignment="1">
      <alignment horizontal="left"/>
    </xf>
    <xf numFmtId="0" fontId="39" fillId="6" borderId="0" xfId="1" applyNumberFormat="1" applyFont="1" applyFill="1" applyAlignment="1"/>
    <xf numFmtId="0" fontId="19" fillId="6" borderId="14" xfId="1" applyNumberFormat="1" applyFont="1" applyFill="1" applyBorder="1" applyAlignment="1">
      <alignment horizontal="center" vertical="top"/>
    </xf>
    <xf numFmtId="0" fontId="35" fillId="6" borderId="0" xfId="1" applyNumberFormat="1" applyFont="1" applyFill="1" applyBorder="1" applyAlignment="1">
      <alignment horizontal="centerContinuous"/>
    </xf>
    <xf numFmtId="0" fontId="39" fillId="6" borderId="20" xfId="1" applyNumberFormat="1" applyFont="1" applyFill="1" applyBorder="1" applyAlignment="1" applyProtection="1"/>
    <xf numFmtId="0" fontId="39" fillId="6" borderId="6" xfId="1" applyNumberFormat="1" applyFont="1" applyFill="1" applyBorder="1" applyAlignment="1" applyProtection="1"/>
    <xf numFmtId="0" fontId="13" fillId="6" borderId="0" xfId="1" applyNumberFormat="1" applyFont="1" applyFill="1" applyBorder="1" applyAlignment="1" applyProtection="1">
      <alignment horizontal="center"/>
    </xf>
    <xf numFmtId="0" fontId="7" fillId="6" borderId="0" xfId="1" applyNumberFormat="1" applyFont="1" applyFill="1" applyBorder="1" applyAlignment="1" applyProtection="1">
      <alignment horizontal="center"/>
    </xf>
    <xf numFmtId="0" fontId="39" fillId="6" borderId="7" xfId="1" applyNumberFormat="1" applyFont="1" applyFill="1" applyBorder="1" applyAlignment="1" applyProtection="1"/>
    <xf numFmtId="0" fontId="10" fillId="6" borderId="14" xfId="1" applyNumberFormat="1" applyFont="1" applyFill="1" applyBorder="1" applyAlignment="1" applyProtection="1">
      <alignment horizontal="center"/>
    </xf>
    <xf numFmtId="164" fontId="3" fillId="6" borderId="0" xfId="1" applyNumberFormat="1" applyFont="1" applyFill="1" applyBorder="1" applyAlignment="1" applyProtection="1">
      <alignment horizontal="center" vertical="center"/>
      <protection hidden="1"/>
    </xf>
    <xf numFmtId="0" fontId="13" fillId="6" borderId="14" xfId="1" applyNumberFormat="1" applyFont="1" applyFill="1" applyBorder="1" applyAlignment="1" applyProtection="1">
      <alignment horizontal="center" vertical="center"/>
    </xf>
    <xf numFmtId="0" fontId="13" fillId="6" borderId="0" xfId="1" applyNumberFormat="1" applyFont="1" applyFill="1" applyBorder="1" applyAlignment="1" applyProtection="1">
      <alignment horizontal="center" vertical="center"/>
    </xf>
    <xf numFmtId="164" fontId="2" fillId="6" borderId="0" xfId="1" applyNumberFormat="1" applyFont="1" applyFill="1" applyBorder="1" applyAlignment="1" applyProtection="1">
      <alignment horizontal="center" vertical="center"/>
    </xf>
    <xf numFmtId="0" fontId="7" fillId="6" borderId="0" xfId="1" applyNumberFormat="1" applyFont="1" applyFill="1" applyBorder="1" applyAlignment="1" applyProtection="1">
      <alignment vertical="center"/>
    </xf>
    <xf numFmtId="0" fontId="7" fillId="6" borderId="0" xfId="1" applyNumberFormat="1" applyFont="1" applyFill="1" applyBorder="1" applyAlignment="1" applyProtection="1">
      <alignment horizontal="center" vertical="center" wrapText="1"/>
    </xf>
    <xf numFmtId="0" fontId="2" fillId="6" borderId="0" xfId="1" applyNumberFormat="1" applyFont="1" applyFill="1" applyBorder="1" applyAlignment="1" applyProtection="1">
      <alignment horizontal="center" vertical="center"/>
    </xf>
    <xf numFmtId="0" fontId="2" fillId="6" borderId="7" xfId="1" applyNumberFormat="1" applyFont="1" applyFill="1" applyBorder="1" applyAlignment="1" applyProtection="1">
      <alignment horizontal="center" vertical="center"/>
    </xf>
    <xf numFmtId="0" fontId="39" fillId="6" borderId="14" xfId="1" applyNumberFormat="1" applyFont="1" applyFill="1" applyBorder="1" applyAlignment="1" applyProtection="1"/>
    <xf numFmtId="0" fontId="3" fillId="6" borderId="0" xfId="1" applyNumberFormat="1" applyFont="1" applyFill="1" applyBorder="1" applyAlignment="1" applyProtection="1"/>
    <xf numFmtId="0" fontId="24" fillId="6" borderId="0" xfId="1" applyNumberFormat="1" applyFont="1" applyFill="1" applyBorder="1" applyAlignment="1" applyProtection="1">
      <alignment horizontal="center"/>
    </xf>
    <xf numFmtId="0" fontId="10" fillId="6" borderId="14" xfId="1" applyNumberFormat="1" applyFont="1" applyFill="1" applyBorder="1" applyAlignment="1" applyProtection="1">
      <alignment horizontal="center" vertical="center" wrapText="1"/>
    </xf>
    <xf numFmtId="164" fontId="3" fillId="6" borderId="0" xfId="1" applyNumberFormat="1" applyFont="1" applyFill="1" applyBorder="1" applyAlignment="1" applyProtection="1">
      <alignment horizontal="center" vertical="center"/>
    </xf>
    <xf numFmtId="0" fontId="39" fillId="6" borderId="5" xfId="1" applyNumberFormat="1" applyFont="1" applyFill="1" applyBorder="1" applyAlignment="1" applyProtection="1"/>
    <xf numFmtId="0" fontId="39" fillId="6" borderId="3" xfId="1" applyNumberFormat="1" applyFont="1" applyFill="1" applyBorder="1" applyAlignment="1" applyProtection="1"/>
    <xf numFmtId="0" fontId="39" fillId="6" borderId="4" xfId="1" applyNumberFormat="1" applyFont="1" applyFill="1" applyBorder="1" applyAlignment="1" applyProtection="1"/>
    <xf numFmtId="0" fontId="9" fillId="6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7" borderId="11" xfId="1" applyNumberFormat="1" applyFont="1" applyFill="1" applyBorder="1" applyAlignment="1" applyProtection="1">
      <alignment horizontal="centerContinuous" vertical="center" wrapText="1"/>
    </xf>
    <xf numFmtId="0" fontId="13" fillId="7" borderId="9" xfId="1" applyNumberFormat="1" applyFont="1" applyFill="1" applyBorder="1" applyAlignment="1" applyProtection="1">
      <alignment horizontal="centerContinuous" wrapText="1"/>
    </xf>
    <xf numFmtId="0" fontId="13" fillId="7" borderId="2" xfId="1" applyNumberFormat="1" applyFont="1" applyFill="1" applyBorder="1" applyAlignment="1" applyProtection="1">
      <alignment horizontal="centerContinuous" wrapText="1"/>
    </xf>
    <xf numFmtId="49" fontId="6" fillId="7" borderId="1" xfId="1" applyNumberFormat="1" applyFont="1" applyFill="1" applyBorder="1" applyAlignment="1" applyProtection="1">
      <alignment horizontal="center" vertical="top" wrapText="1"/>
      <protection hidden="1"/>
    </xf>
    <xf numFmtId="0" fontId="2" fillId="6" borderId="1" xfId="1" applyNumberFormat="1" applyFont="1" applyFill="1" applyBorder="1" applyAlignment="1" applyProtection="1">
      <alignment horizontal="center" vertical="center"/>
      <protection hidden="1"/>
    </xf>
    <xf numFmtId="0" fontId="13" fillId="6" borderId="14" xfId="1" applyNumberFormat="1" applyFont="1" applyFill="1" applyBorder="1" applyAlignment="1" applyProtection="1">
      <alignment horizontal="center" vertical="center"/>
    </xf>
    <xf numFmtId="164" fontId="24" fillId="6" borderId="0" xfId="1" applyNumberFormat="1" applyFont="1" applyFill="1" applyBorder="1" applyAlignment="1" applyProtection="1">
      <alignment horizontal="center" vertical="center"/>
      <protection hidden="1"/>
    </xf>
    <xf numFmtId="164" fontId="13" fillId="6" borderId="0" xfId="1" applyNumberFormat="1" applyFont="1" applyFill="1" applyBorder="1" applyAlignment="1" applyProtection="1">
      <alignment vertical="center" wrapText="1"/>
      <protection hidden="1"/>
    </xf>
    <xf numFmtId="164" fontId="13" fillId="6" borderId="0" xfId="1" applyNumberFormat="1" applyFont="1" applyFill="1" applyBorder="1" applyAlignment="1" applyProtection="1">
      <alignment horizontal="center" vertical="center" wrapText="1"/>
      <protection hidden="1"/>
    </xf>
    <xf numFmtId="0" fontId="13" fillId="6" borderId="0" xfId="1" applyNumberFormat="1" applyFont="1" applyFill="1" applyBorder="1" applyAlignment="1" applyProtection="1">
      <alignment vertical="center"/>
    </xf>
    <xf numFmtId="0" fontId="9" fillId="6" borderId="14" xfId="1" applyNumberFormat="1" applyFont="1" applyFill="1" applyBorder="1" applyAlignment="1" applyProtection="1">
      <alignment vertical="center"/>
    </xf>
    <xf numFmtId="0" fontId="28" fillId="6" borderId="0" xfId="1" applyNumberFormat="1" applyFont="1" applyFill="1" applyBorder="1" applyAlignment="1" applyProtection="1">
      <alignment vertical="center" wrapText="1"/>
    </xf>
    <xf numFmtId="0" fontId="28" fillId="6" borderId="0" xfId="1" applyNumberFormat="1" applyFont="1" applyFill="1" applyBorder="1" applyAlignment="1" applyProtection="1"/>
    <xf numFmtId="164" fontId="2" fillId="6" borderId="0" xfId="1" applyNumberFormat="1" applyFont="1" applyFill="1" applyBorder="1" applyAlignment="1" applyProtection="1">
      <alignment horizontal="center" vertical="center" wrapText="1"/>
      <protection hidden="1"/>
    </xf>
    <xf numFmtId="164" fontId="13" fillId="6" borderId="0" xfId="1" applyNumberFormat="1" applyFont="1" applyFill="1" applyBorder="1" applyAlignment="1" applyProtection="1">
      <alignment horizontal="center" vertical="center"/>
      <protection hidden="1"/>
    </xf>
    <xf numFmtId="0" fontId="39" fillId="6" borderId="0" xfId="1" applyNumberFormat="1" applyFont="1" applyFill="1" applyBorder="1" applyAlignment="1" applyProtection="1">
      <alignment vertical="center" wrapText="1"/>
    </xf>
    <xf numFmtId="0" fontId="0" fillId="0" borderId="0" xfId="1" applyNumberFormat="1" applyFont="1" applyFill="1" applyAlignment="1" applyProtection="1"/>
    <xf numFmtId="164" fontId="10" fillId="0" borderId="0" xfId="1" applyNumberFormat="1" applyFont="1" applyFill="1" applyBorder="1" applyAlignment="1" applyProtection="1">
      <alignment horizontal="center" vertical="center" wrapText="1"/>
      <protection hidden="1"/>
    </xf>
    <xf numFmtId="1" fontId="10" fillId="0" borderId="0" xfId="1" applyNumberFormat="1" applyFont="1" applyFill="1" applyBorder="1" applyAlignment="1" applyProtection="1">
      <alignment horizontal="center"/>
      <protection hidden="1"/>
    </xf>
    <xf numFmtId="2" fontId="10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NumberFormat="1" applyFont="1" applyFill="1" applyBorder="1" applyAlignment="1" applyProtection="1">
      <alignment horizontal="center" vertical="center"/>
      <protection hidden="1"/>
    </xf>
    <xf numFmtId="165" fontId="10" fillId="0" borderId="0" xfId="1" applyNumberFormat="1" applyFont="1" applyFill="1" applyBorder="1" applyAlignment="1" applyProtection="1">
      <alignment horizontal="center"/>
      <protection hidden="1"/>
    </xf>
    <xf numFmtId="165" fontId="10" fillId="0" borderId="0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Border="1" applyAlignment="1"/>
    <xf numFmtId="2" fontId="10" fillId="0" borderId="0" xfId="1" applyNumberFormat="1" applyFont="1" applyFill="1" applyBorder="1" applyAlignment="1" applyProtection="1">
      <alignment horizontal="center" vertical="center"/>
      <protection hidden="1"/>
    </xf>
    <xf numFmtId="164" fontId="10" fillId="0" borderId="0" xfId="1" applyNumberFormat="1" applyFont="1" applyFill="1" applyBorder="1" applyAlignment="1" applyProtection="1">
      <alignment horizontal="center" wrapText="1"/>
      <protection hidden="1"/>
    </xf>
    <xf numFmtId="164" fontId="10" fillId="0" borderId="0" xfId="1" applyNumberFormat="1" applyFont="1" applyFill="1" applyBorder="1" applyAlignment="1" applyProtection="1">
      <alignment vertical="center"/>
      <protection hidden="1"/>
    </xf>
    <xf numFmtId="167" fontId="10" fillId="0" borderId="0" xfId="1" applyNumberFormat="1" applyFont="1" applyFill="1" applyBorder="1" applyAlignment="1" applyProtection="1">
      <alignment horizontal="center" wrapText="1"/>
      <protection hidden="1"/>
    </xf>
    <xf numFmtId="2" fontId="10" fillId="0" borderId="0" xfId="1" applyNumberFormat="1" applyFont="1" applyFill="1" applyBorder="1" applyAlignment="1" applyProtection="1">
      <alignment horizontal="center" wrapText="1"/>
      <protection hidden="1"/>
    </xf>
    <xf numFmtId="164" fontId="10" fillId="0" borderId="0" xfId="1" applyNumberFormat="1" applyFont="1" applyFill="1" applyBorder="1" applyAlignment="1" applyProtection="1">
      <alignment vertical="center" wrapText="1"/>
      <protection hidden="1"/>
    </xf>
    <xf numFmtId="164" fontId="10" fillId="0" borderId="0" xfId="1" applyNumberFormat="1" applyFont="1" applyFill="1" applyBorder="1" applyAlignment="1" applyProtection="1">
      <alignment horizontal="left"/>
      <protection hidden="1"/>
    </xf>
    <xf numFmtId="167" fontId="10" fillId="0" borderId="0" xfId="1" applyNumberFormat="1" applyFont="1" applyFill="1" applyBorder="1" applyAlignment="1" applyProtection="1">
      <alignment horizontal="left"/>
      <protection hidden="1"/>
    </xf>
    <xf numFmtId="0" fontId="0" fillId="0" borderId="0" xfId="0" applyNumberFormat="1" applyFill="1" applyBorder="1" applyAlignment="1"/>
    <xf numFmtId="0" fontId="10" fillId="0" borderId="1" xfId="1" applyNumberFormat="1" applyFont="1" applyFill="1" applyBorder="1" applyAlignment="1" applyProtection="1">
      <alignment horizontal="left" vertical="center" wrapText="1" indent="1"/>
      <protection locked="0"/>
    </xf>
    <xf numFmtId="0" fontId="10" fillId="2" borderId="0" xfId="1" applyNumberFormat="1" applyFont="1" applyFill="1" applyBorder="1" applyAlignment="1" applyProtection="1">
      <alignment horizontal="center" vertical="top"/>
    </xf>
    <xf numFmtId="0" fontId="13" fillId="0" borderId="0" xfId="1" applyNumberFormat="1" applyFont="1" applyBorder="1" applyAlignment="1" applyProtection="1">
      <alignment horizontal="center" wrapText="1"/>
      <protection locked="0"/>
    </xf>
    <xf numFmtId="0" fontId="13" fillId="0" borderId="3" xfId="1" applyNumberFormat="1" applyFont="1" applyBorder="1" applyAlignment="1" applyProtection="1">
      <alignment horizontal="center" wrapText="1"/>
      <protection locked="0"/>
    </xf>
    <xf numFmtId="164" fontId="39" fillId="6" borderId="11" xfId="1" applyNumberFormat="1" applyFont="1" applyFill="1" applyBorder="1" applyAlignment="1" applyProtection="1">
      <alignment horizontal="center" vertical="center"/>
      <protection hidden="1"/>
    </xf>
    <xf numFmtId="164" fontId="39" fillId="6" borderId="2" xfId="1" applyNumberFormat="1" applyFont="1" applyFill="1" applyBorder="1" applyAlignment="1" applyProtection="1">
      <alignment horizontal="center" vertical="center"/>
      <protection hidden="1"/>
    </xf>
    <xf numFmtId="0" fontId="9" fillId="6" borderId="11" xfId="1" applyNumberFormat="1" applyFont="1" applyFill="1" applyBorder="1" applyAlignment="1" applyProtection="1">
      <alignment horizontal="center" vertical="center" wrapText="1"/>
      <protection hidden="1"/>
    </xf>
    <xf numFmtId="0" fontId="9" fillId="6" borderId="2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1" xfId="1" applyNumberFormat="1" applyFont="1" applyBorder="1" applyAlignment="1" applyProtection="1">
      <alignment horizontal="left" wrapText="1"/>
      <protection locked="0"/>
    </xf>
    <xf numFmtId="0" fontId="9" fillId="0" borderId="9" xfId="1" applyNumberFormat="1" applyFont="1" applyBorder="1" applyAlignment="1" applyProtection="1">
      <alignment horizontal="left" wrapText="1"/>
      <protection locked="0"/>
    </xf>
    <xf numFmtId="0" fontId="9" fillId="0" borderId="2" xfId="1" applyNumberFormat="1" applyFont="1" applyBorder="1" applyAlignment="1" applyProtection="1">
      <alignment horizontal="left" wrapText="1"/>
      <protection locked="0"/>
    </xf>
    <xf numFmtId="49" fontId="2" fillId="6" borderId="10" xfId="1" applyNumberFormat="1" applyFont="1" applyFill="1" applyBorder="1" applyAlignment="1" applyProtection="1">
      <alignment horizontal="center" vertical="center" wrapText="1"/>
      <protection hidden="1"/>
    </xf>
    <xf numFmtId="49" fontId="2" fillId="6" borderId="19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1" applyNumberFormat="1" applyFont="1" applyFill="1" applyBorder="1" applyAlignment="1" applyProtection="1">
      <alignment horizontal="left" vertical="center" wrapText="1" indent="1"/>
      <protection locked="0"/>
    </xf>
    <xf numFmtId="0" fontId="10" fillId="0" borderId="9" xfId="1" applyNumberFormat="1" applyFont="1" applyFill="1" applyBorder="1" applyAlignment="1" applyProtection="1">
      <alignment horizontal="left" vertical="center" wrapText="1" indent="1"/>
      <protection locked="0"/>
    </xf>
    <xf numFmtId="0" fontId="10" fillId="0" borderId="2" xfId="1" applyNumberFormat="1" applyFont="1" applyFill="1" applyBorder="1" applyAlignment="1" applyProtection="1">
      <alignment horizontal="left" vertical="center" wrapText="1" indent="1"/>
      <protection locked="0"/>
    </xf>
    <xf numFmtId="164" fontId="39" fillId="6" borderId="1" xfId="1" applyNumberFormat="1" applyFont="1" applyFill="1" applyBorder="1" applyAlignment="1" applyProtection="1">
      <alignment horizontal="center" vertical="center"/>
      <protection hidden="1"/>
    </xf>
    <xf numFmtId="0" fontId="24" fillId="0" borderId="11" xfId="1" applyNumberFormat="1" applyFont="1" applyBorder="1" applyAlignment="1" applyProtection="1">
      <alignment horizontal="center" vertical="center" wrapText="1"/>
      <protection locked="0"/>
    </xf>
    <xf numFmtId="0" fontId="24" fillId="0" borderId="9" xfId="1" applyNumberFormat="1" applyFont="1" applyBorder="1" applyAlignment="1" applyProtection="1">
      <alignment horizontal="center" vertical="center" wrapText="1"/>
      <protection locked="0"/>
    </xf>
    <xf numFmtId="0" fontId="24" fillId="0" borderId="2" xfId="1" applyNumberFormat="1" applyFont="1" applyBorder="1" applyAlignment="1" applyProtection="1">
      <alignment horizontal="center" vertical="center" wrapText="1"/>
      <protection locked="0"/>
    </xf>
    <xf numFmtId="0" fontId="24" fillId="0" borderId="20" xfId="1" applyNumberFormat="1" applyFont="1" applyBorder="1" applyAlignment="1" applyProtection="1">
      <alignment horizontal="center" vertical="center" wrapText="1"/>
      <protection locked="0"/>
    </xf>
    <xf numFmtId="0" fontId="24" fillId="0" borderId="6" xfId="1" applyNumberFormat="1" applyFont="1" applyBorder="1" applyAlignment="1" applyProtection="1">
      <alignment horizontal="center" vertical="center" wrapText="1"/>
      <protection locked="0"/>
    </xf>
    <xf numFmtId="0" fontId="24" fillId="0" borderId="13" xfId="1" applyNumberFormat="1" applyFont="1" applyBorder="1" applyAlignment="1" applyProtection="1">
      <alignment horizontal="center" vertical="center" wrapText="1"/>
      <protection locked="0"/>
    </xf>
    <xf numFmtId="0" fontId="9" fillId="0" borderId="20" xfId="1" applyNumberFormat="1" applyFont="1" applyBorder="1" applyAlignment="1" applyProtection="1">
      <alignment horizontal="left" wrapText="1"/>
      <protection locked="0"/>
    </xf>
    <xf numFmtId="0" fontId="9" fillId="0" borderId="6" xfId="1" applyNumberFormat="1" applyFont="1" applyBorder="1" applyAlignment="1" applyProtection="1">
      <alignment horizontal="left" wrapText="1"/>
      <protection locked="0"/>
    </xf>
    <xf numFmtId="0" fontId="9" fillId="0" borderId="13" xfId="1" applyNumberFormat="1" applyFont="1" applyBorder="1" applyAlignment="1" applyProtection="1">
      <alignment horizontal="left" wrapText="1"/>
      <protection locked="0"/>
    </xf>
    <xf numFmtId="0" fontId="9" fillId="6" borderId="9" xfId="1" applyNumberFormat="1" applyFont="1" applyFill="1" applyBorder="1" applyAlignment="1" applyProtection="1">
      <alignment horizontal="center" vertical="center" wrapText="1"/>
      <protection hidden="1"/>
    </xf>
    <xf numFmtId="0" fontId="24" fillId="0" borderId="23" xfId="1" applyNumberFormat="1" applyFont="1" applyBorder="1" applyAlignment="1" applyProtection="1">
      <alignment horizontal="center" wrapText="1"/>
      <protection locked="0"/>
    </xf>
    <xf numFmtId="0" fontId="24" fillId="0" borderId="24" xfId="1" applyNumberFormat="1" applyFont="1" applyBorder="1" applyAlignment="1" applyProtection="1">
      <alignment horizontal="center" wrapText="1"/>
      <protection locked="0"/>
    </xf>
    <xf numFmtId="0" fontId="24" fillId="0" borderId="25" xfId="1" applyNumberFormat="1" applyFont="1" applyBorder="1" applyAlignment="1" applyProtection="1">
      <alignment horizontal="center" wrapText="1"/>
      <protection locked="0"/>
    </xf>
    <xf numFmtId="0" fontId="7" fillId="2" borderId="14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24" fillId="0" borderId="26" xfId="1" applyNumberFormat="1" applyFont="1" applyBorder="1" applyAlignment="1" applyProtection="1">
      <alignment horizontal="center" wrapText="1"/>
      <protection locked="0"/>
    </xf>
    <xf numFmtId="0" fontId="24" fillId="0" borderId="27" xfId="1" applyNumberFormat="1" applyFont="1" applyBorder="1" applyAlignment="1" applyProtection="1">
      <alignment horizontal="center" wrapText="1"/>
      <protection locked="0"/>
    </xf>
    <xf numFmtId="0" fontId="24" fillId="0" borderId="28" xfId="1" applyNumberFormat="1" applyFont="1" applyBorder="1" applyAlignment="1" applyProtection="1">
      <alignment horizontal="center" wrapText="1"/>
      <protection locked="0"/>
    </xf>
    <xf numFmtId="0" fontId="7" fillId="2" borderId="14" xfId="1" applyNumberFormat="1" applyFont="1" applyFill="1" applyBorder="1" applyAlignment="1" applyProtection="1">
      <alignment horizontal="center" vertical="top" wrapText="1"/>
      <protection hidden="1"/>
    </xf>
    <xf numFmtId="0" fontId="7" fillId="2" borderId="0" xfId="1" applyNumberFormat="1" applyFont="1" applyFill="1" applyBorder="1" applyAlignment="1" applyProtection="1">
      <alignment horizontal="center" vertical="top" wrapText="1"/>
      <protection hidden="1"/>
    </xf>
    <xf numFmtId="0" fontId="7" fillId="2" borderId="7" xfId="1" applyNumberFormat="1" applyFont="1" applyFill="1" applyBorder="1" applyAlignment="1" applyProtection="1">
      <alignment horizontal="center" vertical="top" wrapText="1"/>
      <protection hidden="1"/>
    </xf>
    <xf numFmtId="22" fontId="24" fillId="0" borderId="26" xfId="1" applyNumberFormat="1" applyFont="1" applyBorder="1" applyAlignment="1" applyProtection="1">
      <alignment horizontal="center" wrapText="1"/>
      <protection locked="0"/>
    </xf>
    <xf numFmtId="22" fontId="24" fillId="0" borderId="27" xfId="1" applyNumberFormat="1" applyFont="1" applyBorder="1" applyAlignment="1" applyProtection="1">
      <alignment horizontal="center" wrapText="1"/>
      <protection locked="0"/>
    </xf>
    <xf numFmtId="22" fontId="24" fillId="0" borderId="29" xfId="1" applyNumberFormat="1" applyFont="1" applyBorder="1" applyAlignment="1" applyProtection="1">
      <alignment horizontal="center" wrapText="1"/>
      <protection locked="0"/>
    </xf>
    <xf numFmtId="0" fontId="24" fillId="0" borderId="30" xfId="1" applyNumberFormat="1" applyFont="1" applyBorder="1" applyAlignment="1" applyProtection="1">
      <alignment horizontal="center" wrapText="1"/>
      <protection locked="0"/>
    </xf>
    <xf numFmtId="0" fontId="24" fillId="0" borderId="29" xfId="1" applyNumberFormat="1" applyFont="1" applyBorder="1" applyAlignment="1" applyProtection="1">
      <alignment horizontal="center" wrapText="1"/>
      <protection locked="0"/>
    </xf>
    <xf numFmtId="0" fontId="7" fillId="2" borderId="0" xfId="1" applyNumberFormat="1" applyFont="1" applyFill="1" applyBorder="1" applyAlignment="1" applyProtection="1">
      <alignment horizontal="center" vertical="top"/>
      <protection hidden="1"/>
    </xf>
    <xf numFmtId="0" fontId="7" fillId="2" borderId="7" xfId="1" applyNumberFormat="1" applyFont="1" applyFill="1" applyBorder="1" applyAlignment="1" applyProtection="1">
      <alignment horizontal="center" vertical="top"/>
      <protection hidden="1"/>
    </xf>
    <xf numFmtId="0" fontId="7" fillId="2" borderId="5" xfId="1" applyNumberFormat="1" applyFont="1" applyFill="1" applyBorder="1" applyAlignment="1" applyProtection="1">
      <alignment horizontal="center" vertical="top" wrapText="1"/>
      <protection hidden="1"/>
    </xf>
    <xf numFmtId="0" fontId="7" fillId="2" borderId="3" xfId="1" applyNumberFormat="1" applyFont="1" applyFill="1" applyBorder="1" applyAlignment="1" applyProtection="1">
      <alignment horizontal="center" vertical="top" wrapText="1"/>
      <protection hidden="1"/>
    </xf>
    <xf numFmtId="0" fontId="7" fillId="2" borderId="4" xfId="1" applyNumberFormat="1" applyFont="1" applyFill="1" applyBorder="1" applyAlignment="1" applyProtection="1">
      <alignment horizontal="center" vertical="top" wrapText="1"/>
      <protection hidden="1"/>
    </xf>
    <xf numFmtId="0" fontId="9" fillId="6" borderId="13" xfId="1" applyNumberFormat="1" applyFont="1" applyFill="1" applyBorder="1" applyAlignment="1" applyProtection="1">
      <alignment horizontal="center" vertical="center" wrapText="1"/>
      <protection hidden="1"/>
    </xf>
    <xf numFmtId="0" fontId="9" fillId="6" borderId="20" xfId="1" applyNumberFormat="1" applyFont="1" applyFill="1" applyBorder="1" applyAlignment="1" applyProtection="1">
      <alignment horizontal="center" vertical="center" wrapText="1"/>
      <protection hidden="1"/>
    </xf>
    <xf numFmtId="0" fontId="9" fillId="6" borderId="6" xfId="1" applyNumberFormat="1" applyFont="1" applyFill="1" applyBorder="1" applyAlignment="1" applyProtection="1">
      <alignment horizontal="center" vertical="center" wrapText="1"/>
      <protection hidden="1"/>
    </xf>
    <xf numFmtId="0" fontId="9" fillId="6" borderId="14" xfId="1" applyNumberFormat="1" applyFont="1" applyFill="1" applyBorder="1" applyAlignment="1" applyProtection="1">
      <alignment horizontal="center" vertical="center" wrapText="1"/>
      <protection hidden="1"/>
    </xf>
    <xf numFmtId="0" fontId="9" fillId="6" borderId="0" xfId="1" applyNumberFormat="1" applyFont="1" applyFill="1" applyBorder="1" applyAlignment="1" applyProtection="1">
      <alignment horizontal="center" vertical="center" wrapText="1"/>
      <protection hidden="1"/>
    </xf>
    <xf numFmtId="0" fontId="9" fillId="6" borderId="7" xfId="1" applyNumberFormat="1" applyFont="1" applyFill="1" applyBorder="1" applyAlignment="1" applyProtection="1">
      <alignment horizontal="center" vertical="center" wrapText="1"/>
      <protection hidden="1"/>
    </xf>
    <xf numFmtId="0" fontId="9" fillId="6" borderId="5" xfId="1" applyNumberFormat="1" applyFont="1" applyFill="1" applyBorder="1" applyAlignment="1" applyProtection="1">
      <alignment horizontal="center" vertical="center" wrapText="1"/>
      <protection hidden="1"/>
    </xf>
    <xf numFmtId="0" fontId="9" fillId="6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6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5" xfId="1" applyNumberFormat="1" applyFont="1" applyFill="1" applyBorder="1" applyAlignment="1" applyProtection="1">
      <alignment horizontal="left" vertical="center" wrapText="1" indent="1"/>
      <protection locked="0"/>
    </xf>
    <xf numFmtId="0" fontId="10" fillId="0" borderId="3" xfId="1" applyNumberFormat="1" applyFont="1" applyFill="1" applyBorder="1" applyAlignment="1" applyProtection="1">
      <alignment horizontal="left" vertical="center" wrapText="1" indent="1"/>
      <protection locked="0"/>
    </xf>
    <xf numFmtId="0" fontId="10" fillId="0" borderId="4" xfId="1" applyNumberFormat="1" applyFont="1" applyFill="1" applyBorder="1" applyAlignment="1" applyProtection="1">
      <alignment horizontal="left" vertical="center" wrapText="1" indent="1"/>
      <protection locked="0"/>
    </xf>
    <xf numFmtId="164" fontId="2" fillId="6" borderId="21" xfId="1" applyNumberFormat="1" applyFont="1" applyFill="1" applyBorder="1" applyAlignment="1" applyProtection="1">
      <alignment horizontal="center" vertical="center" wrapText="1"/>
      <protection hidden="1"/>
    </xf>
    <xf numFmtId="164" fontId="2" fillId="6" borderId="22" xfId="1" applyNumberFormat="1" applyFont="1" applyFill="1" applyBorder="1" applyAlignment="1" applyProtection="1">
      <alignment horizontal="center" vertical="center" wrapText="1"/>
      <protection hidden="1"/>
    </xf>
    <xf numFmtId="0" fontId="24" fillId="0" borderId="1" xfId="1" applyNumberFormat="1" applyFont="1" applyBorder="1" applyAlignment="1" applyProtection="1">
      <alignment horizontal="center" vertical="center" wrapText="1"/>
      <protection locked="0"/>
    </xf>
    <xf numFmtId="0" fontId="2" fillId="6" borderId="11" xfId="1" applyNumberFormat="1" applyFont="1" applyFill="1" applyBorder="1" applyAlignment="1" applyProtection="1">
      <alignment horizontal="center" vertical="center" wrapText="1"/>
      <protection hidden="1"/>
    </xf>
    <xf numFmtId="0" fontId="2" fillId="6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NumberFormat="1" applyFont="1" applyBorder="1" applyAlignment="1" applyProtection="1">
      <alignment horizontal="center" wrapText="1"/>
      <protection locked="0"/>
    </xf>
    <xf numFmtId="0" fontId="10" fillId="0" borderId="3" xfId="1" applyNumberFormat="1" applyFont="1" applyBorder="1" applyAlignment="1" applyProtection="1">
      <alignment horizontal="center" wrapText="1"/>
      <protection locked="0"/>
    </xf>
    <xf numFmtId="0" fontId="10" fillId="2" borderId="0" xfId="1" applyNumberFormat="1" applyFont="1" applyFill="1" applyBorder="1" applyAlignment="1" applyProtection="1">
      <alignment horizontal="center" vertical="top" wrapText="1"/>
    </xf>
    <xf numFmtId="0" fontId="9" fillId="0" borderId="3" xfId="1" applyNumberFormat="1" applyFont="1" applyBorder="1" applyAlignment="1" applyProtection="1">
      <alignment horizontal="center" wrapText="1"/>
      <protection locked="0"/>
    </xf>
    <xf numFmtId="0" fontId="7" fillId="2" borderId="3" xfId="1" applyNumberFormat="1" applyFont="1" applyFill="1" applyBorder="1" applyAlignment="1" applyProtection="1">
      <alignment horizontal="right" vertical="center" wrapText="1"/>
    </xf>
    <xf numFmtId="0" fontId="7" fillId="2" borderId="6" xfId="1" applyNumberFormat="1" applyFont="1" applyFill="1" applyBorder="1" applyAlignment="1" applyProtection="1">
      <alignment horizontal="right" vertical="center" wrapText="1"/>
    </xf>
    <xf numFmtId="0" fontId="10" fillId="2" borderId="0" xfId="1" applyNumberFormat="1" applyFont="1" applyFill="1" applyBorder="1" applyAlignment="1" applyProtection="1">
      <alignment horizontal="center"/>
    </xf>
    <xf numFmtId="0" fontId="10" fillId="6" borderId="20" xfId="1" applyNumberFormat="1" applyFont="1" applyFill="1" applyBorder="1" applyAlignment="1" applyProtection="1">
      <alignment horizontal="center" wrapText="1"/>
    </xf>
    <xf numFmtId="0" fontId="10" fillId="6" borderId="6" xfId="1" applyNumberFormat="1" applyFont="1" applyFill="1" applyBorder="1" applyAlignment="1" applyProtection="1">
      <alignment horizontal="center" wrapText="1"/>
    </xf>
    <xf numFmtId="0" fontId="10" fillId="6" borderId="13" xfId="1" applyNumberFormat="1" applyFont="1" applyFill="1" applyBorder="1" applyAlignment="1" applyProtection="1">
      <alignment horizontal="center" wrapText="1"/>
    </xf>
    <xf numFmtId="0" fontId="17" fillId="0" borderId="5" xfId="1" applyNumberFormat="1" applyFont="1" applyBorder="1" applyAlignment="1" applyProtection="1">
      <protection locked="0"/>
    </xf>
    <xf numFmtId="0" fontId="17" fillId="0" borderId="3" xfId="1" applyNumberFormat="1" applyFont="1" applyBorder="1" applyAlignment="1" applyProtection="1">
      <protection locked="0"/>
    </xf>
    <xf numFmtId="0" fontId="17" fillId="0" borderId="4" xfId="1" applyNumberFormat="1" applyFont="1" applyBorder="1" applyAlignment="1" applyProtection="1">
      <protection locked="0"/>
    </xf>
    <xf numFmtId="0" fontId="26" fillId="0" borderId="11" xfId="1" applyNumberFormat="1" applyFont="1" applyBorder="1" applyAlignment="1" applyProtection="1">
      <alignment horizontal="center"/>
      <protection locked="0"/>
    </xf>
    <xf numFmtId="0" fontId="26" fillId="0" borderId="9" xfId="1" applyNumberFormat="1" applyFont="1" applyBorder="1" applyAlignment="1" applyProtection="1">
      <alignment horizontal="center"/>
      <protection locked="0"/>
    </xf>
    <xf numFmtId="0" fontId="26" fillId="0" borderId="2" xfId="1" applyNumberFormat="1" applyFont="1" applyBorder="1" applyAlignment="1" applyProtection="1">
      <alignment horizontal="center"/>
      <protection locked="0"/>
    </xf>
    <xf numFmtId="0" fontId="26" fillId="0" borderId="11" xfId="1" applyNumberFormat="1" applyFont="1" applyBorder="1" applyAlignment="1" applyProtection="1">
      <alignment horizontal="left" vertical="center" wrapText="1"/>
      <protection locked="0"/>
    </xf>
    <xf numFmtId="0" fontId="26" fillId="0" borderId="9" xfId="1" applyNumberFormat="1" applyFont="1" applyBorder="1" applyAlignment="1" applyProtection="1">
      <alignment horizontal="left" vertical="center" wrapText="1"/>
      <protection locked="0"/>
    </xf>
    <xf numFmtId="0" fontId="26" fillId="0" borderId="2" xfId="1" applyNumberFormat="1" applyFont="1" applyBorder="1" applyAlignment="1" applyProtection="1">
      <alignment horizontal="left" vertical="center" wrapText="1"/>
      <protection locked="0"/>
    </xf>
    <xf numFmtId="0" fontId="13" fillId="6" borderId="13" xfId="1" applyNumberFormat="1" applyFont="1" applyFill="1" applyBorder="1" applyAlignment="1" applyProtection="1">
      <alignment horizontal="center" vertical="center" wrapText="1"/>
      <protection hidden="1"/>
    </xf>
    <xf numFmtId="0" fontId="13" fillId="6" borderId="7" xfId="1" applyNumberFormat="1" applyFont="1" applyFill="1" applyBorder="1" applyAlignment="1" applyProtection="1">
      <alignment horizontal="center" vertical="center" wrapText="1"/>
      <protection hidden="1"/>
    </xf>
    <xf numFmtId="0" fontId="26" fillId="3" borderId="20" xfId="1" applyNumberFormat="1" applyFont="1" applyFill="1" applyBorder="1" applyAlignment="1" applyProtection="1">
      <alignment horizontal="left" vertical="center" wrapText="1"/>
      <protection locked="0"/>
    </xf>
    <xf numFmtId="0" fontId="26" fillId="3" borderId="6" xfId="1" applyNumberFormat="1" applyFont="1" applyFill="1" applyBorder="1" applyAlignment="1" applyProtection="1">
      <alignment horizontal="left" vertical="center" wrapText="1"/>
      <protection locked="0"/>
    </xf>
    <xf numFmtId="0" fontId="26" fillId="3" borderId="13" xfId="1" applyNumberFormat="1" applyFont="1" applyFill="1" applyBorder="1" applyAlignment="1" applyProtection="1">
      <alignment horizontal="left" vertical="center" wrapText="1"/>
      <protection locked="0"/>
    </xf>
    <xf numFmtId="0" fontId="13" fillId="6" borderId="5" xfId="1" applyNumberFormat="1" applyFont="1" applyFill="1" applyBorder="1" applyAlignment="1" applyProtection="1">
      <alignment horizontal="center" wrapText="1"/>
      <protection hidden="1"/>
    </xf>
    <xf numFmtId="0" fontId="13" fillId="6" borderId="3" xfId="1" applyNumberFormat="1" applyFont="1" applyFill="1" applyBorder="1" applyAlignment="1" applyProtection="1">
      <alignment horizontal="center" wrapText="1"/>
      <protection hidden="1"/>
    </xf>
    <xf numFmtId="0" fontId="13" fillId="6" borderId="4" xfId="1" applyNumberFormat="1" applyFont="1" applyFill="1" applyBorder="1" applyAlignment="1" applyProtection="1">
      <alignment horizontal="center" wrapText="1"/>
      <protection hidden="1"/>
    </xf>
    <xf numFmtId="0" fontId="10" fillId="6" borderId="20" xfId="1" applyNumberFormat="1" applyFont="1" applyFill="1" applyBorder="1" applyAlignment="1" applyProtection="1">
      <alignment horizontal="center" vertical="top" wrapText="1"/>
      <protection hidden="1"/>
    </xf>
    <xf numFmtId="0" fontId="10" fillId="6" borderId="6" xfId="1" applyNumberFormat="1" applyFont="1" applyFill="1" applyBorder="1" applyAlignment="1" applyProtection="1">
      <alignment horizontal="center" vertical="top" wrapText="1"/>
      <protection hidden="1"/>
    </xf>
    <xf numFmtId="0" fontId="10" fillId="6" borderId="13" xfId="1" applyNumberFormat="1" applyFont="1" applyFill="1" applyBorder="1" applyAlignment="1" applyProtection="1">
      <alignment horizontal="center" vertical="top" wrapText="1"/>
      <protection hidden="1"/>
    </xf>
    <xf numFmtId="0" fontId="10" fillId="6" borderId="11" xfId="1" applyNumberFormat="1" applyFont="1" applyFill="1" applyBorder="1" applyAlignment="1" applyProtection="1">
      <alignment horizontal="center" vertical="top" wrapText="1"/>
      <protection hidden="1"/>
    </xf>
    <xf numFmtId="0" fontId="10" fillId="6" borderId="9" xfId="1" applyNumberFormat="1" applyFont="1" applyFill="1" applyBorder="1" applyAlignment="1" applyProtection="1">
      <alignment horizontal="center" vertical="top" wrapText="1"/>
      <protection hidden="1"/>
    </xf>
    <xf numFmtId="0" fontId="10" fillId="6" borderId="2" xfId="1" applyNumberFormat="1" applyFont="1" applyFill="1" applyBorder="1" applyAlignment="1" applyProtection="1">
      <alignment horizontal="center" vertical="top" wrapText="1"/>
      <protection hidden="1"/>
    </xf>
    <xf numFmtId="0" fontId="27" fillId="6" borderId="9" xfId="1" applyNumberFormat="1" applyFont="1" applyFill="1" applyBorder="1" applyAlignment="1" applyProtection="1">
      <alignment horizontal="center" vertical="center" wrapText="1"/>
      <protection hidden="1"/>
    </xf>
    <xf numFmtId="0" fontId="27" fillId="6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6" borderId="11" xfId="1" applyNumberFormat="1" applyFont="1" applyFill="1" applyBorder="1" applyAlignment="1" applyProtection="1">
      <alignment horizontal="center"/>
    </xf>
    <xf numFmtId="0" fontId="10" fillId="6" borderId="9" xfId="1" applyNumberFormat="1" applyFont="1" applyFill="1" applyBorder="1" applyAlignment="1" applyProtection="1">
      <alignment horizontal="center"/>
    </xf>
    <xf numFmtId="0" fontId="10" fillId="6" borderId="2" xfId="1" applyNumberFormat="1" applyFont="1" applyFill="1" applyBorder="1" applyAlignment="1" applyProtection="1">
      <alignment horizontal="center"/>
    </xf>
    <xf numFmtId="0" fontId="10" fillId="6" borderId="14" xfId="1" applyNumberFormat="1" applyFont="1" applyFill="1" applyBorder="1" applyAlignment="1" applyProtection="1">
      <alignment horizontal="center" wrapText="1"/>
    </xf>
    <xf numFmtId="0" fontId="10" fillId="6" borderId="0" xfId="1" applyNumberFormat="1" applyFont="1" applyFill="1" applyBorder="1" applyAlignment="1" applyProtection="1">
      <alignment horizontal="center" wrapText="1"/>
    </xf>
    <xf numFmtId="0" fontId="10" fillId="6" borderId="7" xfId="1" applyNumberFormat="1" applyFont="1" applyFill="1" applyBorder="1" applyAlignment="1" applyProtection="1">
      <alignment horizontal="center" wrapText="1"/>
    </xf>
    <xf numFmtId="0" fontId="2" fillId="6" borderId="5" xfId="1" applyNumberFormat="1" applyFont="1" applyFill="1" applyBorder="1" applyAlignment="1" applyProtection="1">
      <alignment horizontal="center" wrapText="1"/>
      <protection hidden="1"/>
    </xf>
    <xf numFmtId="0" fontId="2" fillId="6" borderId="3" xfId="1" applyNumberFormat="1" applyFont="1" applyFill="1" applyBorder="1" applyAlignment="1" applyProtection="1">
      <alignment horizontal="center" wrapText="1"/>
      <protection hidden="1"/>
    </xf>
    <xf numFmtId="0" fontId="2" fillId="6" borderId="4" xfId="1" applyNumberFormat="1" applyFont="1" applyFill="1" applyBorder="1" applyAlignment="1" applyProtection="1">
      <alignment horizontal="center" wrapText="1"/>
      <protection hidden="1"/>
    </xf>
    <xf numFmtId="0" fontId="10" fillId="6" borderId="14" xfId="1" applyNumberFormat="1" applyFont="1" applyFill="1" applyBorder="1" applyAlignment="1" applyProtection="1">
      <alignment horizontal="center" vertical="center" wrapText="1"/>
      <protection hidden="1"/>
    </xf>
    <xf numFmtId="0" fontId="10" fillId="6" borderId="0" xfId="1" applyNumberFormat="1" applyFont="1" applyFill="1" applyBorder="1" applyAlignment="1" applyProtection="1">
      <alignment horizontal="center" vertical="center" wrapText="1"/>
      <protection hidden="1"/>
    </xf>
    <xf numFmtId="0" fontId="10" fillId="6" borderId="6" xfId="1" applyNumberFormat="1" applyFont="1" applyFill="1" applyBorder="1" applyAlignment="1" applyProtection="1">
      <alignment horizontal="center" vertical="center" wrapText="1"/>
      <protection hidden="1"/>
    </xf>
    <xf numFmtId="0" fontId="10" fillId="6" borderId="13" xfId="1" applyNumberFormat="1" applyFont="1" applyFill="1" applyBorder="1" applyAlignment="1" applyProtection="1">
      <alignment horizontal="center" vertical="center" wrapText="1"/>
      <protection hidden="1"/>
    </xf>
    <xf numFmtId="0" fontId="10" fillId="6" borderId="11" xfId="1" applyNumberFormat="1" applyFont="1" applyFill="1" applyBorder="1" applyAlignment="1" applyProtection="1">
      <alignment horizontal="center" vertical="center" wrapText="1"/>
      <protection hidden="1"/>
    </xf>
    <xf numFmtId="0" fontId="10" fillId="6" borderId="9" xfId="1" applyNumberFormat="1" applyFont="1" applyFill="1" applyBorder="1" applyAlignment="1" applyProtection="1">
      <alignment horizontal="center" vertical="center" wrapText="1"/>
      <protection hidden="1"/>
    </xf>
    <xf numFmtId="0" fontId="10" fillId="6" borderId="2" xfId="1" applyNumberFormat="1" applyFont="1" applyFill="1" applyBorder="1" applyAlignment="1" applyProtection="1">
      <alignment horizontal="center" vertical="center" wrapText="1"/>
      <protection hidden="1"/>
    </xf>
    <xf numFmtId="0" fontId="13" fillId="6" borderId="11" xfId="1" applyNumberFormat="1" applyFont="1" applyFill="1" applyBorder="1" applyAlignment="1" applyProtection="1">
      <alignment horizontal="center" wrapText="1"/>
      <protection hidden="1"/>
    </xf>
    <xf numFmtId="0" fontId="13" fillId="6" borderId="9" xfId="1" applyNumberFormat="1" applyFont="1" applyFill="1" applyBorder="1" applyAlignment="1" applyProtection="1">
      <alignment horizontal="center" wrapText="1"/>
      <protection hidden="1"/>
    </xf>
    <xf numFmtId="0" fontId="13" fillId="6" borderId="2" xfId="1" applyNumberFormat="1" applyFont="1" applyFill="1" applyBorder="1" applyAlignment="1" applyProtection="1">
      <alignment horizontal="center" wrapText="1"/>
      <protection hidden="1"/>
    </xf>
    <xf numFmtId="0" fontId="1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4" fillId="6" borderId="20" xfId="1" applyNumberFormat="1" applyFont="1" applyFill="1" applyBorder="1" applyAlignment="1" applyProtection="1">
      <alignment horizontal="left" vertical="center" wrapText="1" indent="1"/>
      <protection hidden="1"/>
    </xf>
    <xf numFmtId="0" fontId="24" fillId="6" borderId="6" xfId="1" applyNumberFormat="1" applyFont="1" applyFill="1" applyBorder="1" applyAlignment="1" applyProtection="1">
      <alignment horizontal="left" vertical="center" wrapText="1" indent="1"/>
      <protection hidden="1"/>
    </xf>
    <xf numFmtId="0" fontId="24" fillId="6" borderId="13" xfId="1" applyNumberFormat="1" applyFont="1" applyFill="1" applyBorder="1" applyAlignment="1" applyProtection="1">
      <alignment horizontal="left" vertical="center" wrapText="1" indent="1"/>
      <protection hidden="1"/>
    </xf>
    <xf numFmtId="0" fontId="32" fillId="6" borderId="11" xfId="1" applyNumberFormat="1" applyFont="1" applyFill="1" applyBorder="1" applyAlignment="1" applyProtection="1">
      <alignment horizontal="center" vertical="center" wrapText="1"/>
      <protection hidden="1"/>
    </xf>
    <xf numFmtId="0" fontId="32" fillId="6" borderId="9" xfId="1" applyNumberFormat="1" applyFont="1" applyFill="1" applyBorder="1" applyAlignment="1" applyProtection="1">
      <alignment horizontal="center" vertical="center" wrapText="1"/>
      <protection hidden="1"/>
    </xf>
    <xf numFmtId="0" fontId="32" fillId="6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6" borderId="11" xfId="1" applyNumberFormat="1" applyFont="1" applyFill="1" applyBorder="1" applyAlignment="1" applyProtection="1">
      <alignment horizontal="center" vertical="center" wrapText="1"/>
      <protection hidden="1"/>
    </xf>
    <xf numFmtId="0" fontId="4" fillId="6" borderId="9" xfId="1" applyNumberFormat="1" applyFont="1" applyFill="1" applyBorder="1" applyAlignment="1" applyProtection="1">
      <alignment horizontal="center" vertical="center" wrapText="1"/>
      <protection hidden="1"/>
    </xf>
    <xf numFmtId="0" fontId="4" fillId="6" borderId="2" xfId="1" applyNumberFormat="1" applyFont="1" applyFill="1" applyBorder="1" applyAlignment="1" applyProtection="1">
      <alignment horizontal="center" vertical="center" wrapText="1"/>
      <protection hidden="1"/>
    </xf>
    <xf numFmtId="0" fontId="29" fillId="6" borderId="20" xfId="1" applyNumberFormat="1" applyFont="1" applyFill="1" applyBorder="1" applyAlignment="1" applyProtection="1">
      <alignment horizontal="center" vertical="center" wrapText="1"/>
      <protection hidden="1"/>
    </xf>
    <xf numFmtId="0" fontId="29" fillId="6" borderId="6" xfId="1" applyNumberFormat="1" applyFont="1" applyFill="1" applyBorder="1" applyAlignment="1" applyProtection="1">
      <alignment horizontal="center" vertical="center" wrapText="1"/>
      <protection hidden="1"/>
    </xf>
    <xf numFmtId="0" fontId="29" fillId="6" borderId="13" xfId="1" applyNumberFormat="1" applyFont="1" applyFill="1" applyBorder="1" applyAlignment="1" applyProtection="1">
      <alignment horizontal="center" vertical="center" wrapText="1"/>
      <protection hidden="1"/>
    </xf>
    <xf numFmtId="0" fontId="29" fillId="6" borderId="14" xfId="1" applyNumberFormat="1" applyFont="1" applyFill="1" applyBorder="1" applyAlignment="1" applyProtection="1">
      <alignment horizontal="center" vertical="center" wrapText="1"/>
      <protection hidden="1"/>
    </xf>
    <xf numFmtId="0" fontId="29" fillId="6" borderId="0" xfId="1" applyNumberFormat="1" applyFont="1" applyFill="1" applyBorder="1" applyAlignment="1" applyProtection="1">
      <alignment horizontal="center" vertical="center" wrapText="1"/>
      <protection hidden="1"/>
    </xf>
    <xf numFmtId="0" fontId="29" fillId="6" borderId="7" xfId="1" applyNumberFormat="1" applyFont="1" applyFill="1" applyBorder="1" applyAlignment="1" applyProtection="1">
      <alignment horizontal="center" vertical="center" wrapText="1"/>
      <protection hidden="1"/>
    </xf>
    <xf numFmtId="0" fontId="29" fillId="6" borderId="5" xfId="1" applyNumberFormat="1" applyFont="1" applyFill="1" applyBorder="1" applyAlignment="1" applyProtection="1">
      <alignment horizontal="center" vertical="center" wrapText="1"/>
      <protection hidden="1"/>
    </xf>
    <xf numFmtId="0" fontId="29" fillId="6" borderId="3" xfId="1" applyNumberFormat="1" applyFont="1" applyFill="1" applyBorder="1" applyAlignment="1" applyProtection="1">
      <alignment horizontal="center" vertical="center" wrapText="1"/>
      <protection hidden="1"/>
    </xf>
    <xf numFmtId="0" fontId="29" fillId="6" borderId="4" xfId="1" applyNumberFormat="1" applyFont="1" applyFill="1" applyBorder="1" applyAlignment="1" applyProtection="1">
      <alignment horizontal="center" vertical="center" wrapText="1"/>
      <protection hidden="1"/>
    </xf>
    <xf numFmtId="0" fontId="32" fillId="6" borderId="1" xfId="1" applyNumberFormat="1" applyFont="1" applyFill="1" applyBorder="1" applyAlignment="1" applyProtection="1">
      <alignment horizontal="center" vertical="center" wrapText="1"/>
      <protection hidden="1"/>
    </xf>
    <xf numFmtId="0" fontId="24" fillId="6" borderId="11" xfId="1" applyNumberFormat="1" applyFont="1" applyFill="1" applyBorder="1" applyAlignment="1" applyProtection="1">
      <alignment horizontal="left" vertical="center" wrapText="1" indent="1"/>
      <protection hidden="1"/>
    </xf>
    <xf numFmtId="0" fontId="24" fillId="6" borderId="9" xfId="1" applyNumberFormat="1" applyFont="1" applyFill="1" applyBorder="1" applyAlignment="1" applyProtection="1">
      <alignment horizontal="left" vertical="center" wrapText="1" indent="1"/>
      <protection hidden="1"/>
    </xf>
    <xf numFmtId="0" fontId="24" fillId="6" borderId="2" xfId="1" applyNumberFormat="1" applyFont="1" applyFill="1" applyBorder="1" applyAlignment="1" applyProtection="1">
      <alignment horizontal="left" vertical="center" wrapText="1" indent="1"/>
      <protection hidden="1"/>
    </xf>
    <xf numFmtId="0" fontId="10" fillId="6" borderId="20" xfId="1" applyNumberFormat="1" applyFont="1" applyFill="1" applyBorder="1" applyAlignment="1" applyProtection="1">
      <alignment horizontal="center" vertical="center" wrapText="1"/>
      <protection hidden="1"/>
    </xf>
    <xf numFmtId="168" fontId="2" fillId="6" borderId="3" xfId="1" applyNumberFormat="1" applyFont="1" applyFill="1" applyBorder="1" applyAlignment="1" applyProtection="1">
      <alignment horizontal="center" wrapText="1"/>
      <protection hidden="1"/>
    </xf>
    <xf numFmtId="168" fontId="2" fillId="6" borderId="4" xfId="1" applyNumberFormat="1" applyFont="1" applyFill="1" applyBorder="1" applyAlignment="1" applyProtection="1">
      <alignment horizontal="center" wrapText="1"/>
      <protection hidden="1"/>
    </xf>
    <xf numFmtId="0" fontId="2" fillId="6" borderId="11" xfId="1" applyNumberFormat="1" applyFont="1" applyFill="1" applyBorder="1" applyAlignment="1" applyProtection="1">
      <alignment horizontal="center" wrapText="1"/>
      <protection hidden="1"/>
    </xf>
    <xf numFmtId="0" fontId="2" fillId="6" borderId="9" xfId="1" applyNumberFormat="1" applyFont="1" applyFill="1" applyBorder="1" applyAlignment="1" applyProtection="1">
      <alignment horizontal="center" wrapText="1"/>
      <protection hidden="1"/>
    </xf>
    <xf numFmtId="0" fontId="2" fillId="6" borderId="2" xfId="1" applyNumberFormat="1" applyFont="1" applyFill="1" applyBorder="1" applyAlignment="1" applyProtection="1">
      <alignment horizontal="center" wrapText="1"/>
      <protection hidden="1"/>
    </xf>
    <xf numFmtId="0" fontId="10" fillId="6" borderId="7" xfId="1" applyNumberFormat="1" applyFont="1" applyFill="1" applyBorder="1" applyAlignment="1" applyProtection="1">
      <alignment horizontal="center" vertical="center" wrapText="1"/>
      <protection hidden="1"/>
    </xf>
    <xf numFmtId="0" fontId="24" fillId="6" borderId="20" xfId="1" applyNumberFormat="1" applyFont="1" applyFill="1" applyBorder="1" applyAlignment="1" applyProtection="1">
      <alignment horizontal="left" vertical="center" wrapText="1"/>
      <protection hidden="1"/>
    </xf>
    <xf numFmtId="0" fontId="24" fillId="6" borderId="6" xfId="1" applyNumberFormat="1" applyFont="1" applyFill="1" applyBorder="1" applyAlignment="1" applyProtection="1">
      <protection hidden="1"/>
    </xf>
    <xf numFmtId="0" fontId="24" fillId="6" borderId="13" xfId="1" applyNumberFormat="1" applyFont="1" applyFill="1" applyBorder="1" applyAlignment="1" applyProtection="1">
      <protection hidden="1"/>
    </xf>
    <xf numFmtId="0" fontId="34" fillId="6" borderId="11" xfId="1" applyNumberFormat="1" applyFont="1" applyFill="1" applyBorder="1" applyAlignment="1" applyProtection="1">
      <alignment horizontal="justify" vertical="center" wrapText="1"/>
      <protection hidden="1"/>
    </xf>
    <xf numFmtId="0" fontId="34" fillId="6" borderId="9" xfId="1" applyNumberFormat="1" applyFont="1" applyFill="1" applyBorder="1" applyAlignment="1" applyProtection="1">
      <alignment horizontal="justify" vertical="center" wrapText="1"/>
      <protection hidden="1"/>
    </xf>
    <xf numFmtId="0" fontId="34" fillId="6" borderId="2" xfId="1" applyNumberFormat="1" applyFont="1" applyFill="1" applyBorder="1" applyAlignment="1" applyProtection="1">
      <alignment horizontal="justify" vertical="center" wrapText="1"/>
      <protection hidden="1"/>
    </xf>
    <xf numFmtId="0" fontId="6" fillId="2" borderId="6" xfId="1" applyNumberFormat="1" applyFont="1" applyFill="1" applyBorder="1" applyAlignment="1" applyProtection="1">
      <alignment horizontal="center" vertical="top"/>
    </xf>
    <xf numFmtId="0" fontId="13" fillId="6" borderId="11" xfId="1" applyNumberFormat="1" applyFont="1" applyFill="1" applyBorder="1" applyAlignment="1" applyProtection="1">
      <alignment horizontal="center" vertical="center" wrapText="1"/>
      <protection hidden="1"/>
    </xf>
    <xf numFmtId="0" fontId="13" fillId="6" borderId="9" xfId="1" applyNumberFormat="1" applyFont="1" applyFill="1" applyBorder="1" applyAlignment="1" applyProtection="1">
      <alignment horizontal="center" vertical="center" wrapText="1"/>
      <protection hidden="1"/>
    </xf>
    <xf numFmtId="0" fontId="13" fillId="6" borderId="2" xfId="1" applyNumberFormat="1" applyFont="1" applyFill="1" applyBorder="1" applyAlignment="1" applyProtection="1">
      <alignment horizontal="center" vertical="center" wrapText="1"/>
      <protection hidden="1"/>
    </xf>
    <xf numFmtId="0" fontId="13" fillId="6" borderId="11" xfId="1" applyNumberFormat="1" applyFont="1" applyFill="1" applyBorder="1" applyAlignment="1" applyProtection="1">
      <alignment horizontal="justify" vertical="center" wrapText="1"/>
      <protection hidden="1"/>
    </xf>
    <xf numFmtId="0" fontId="13" fillId="6" borderId="9" xfId="1" applyNumberFormat="1" applyFont="1" applyFill="1" applyBorder="1" applyAlignment="1" applyProtection="1">
      <alignment horizontal="justify" vertical="center" wrapText="1"/>
      <protection hidden="1"/>
    </xf>
    <xf numFmtId="0" fontId="13" fillId="6" borderId="2" xfId="1" applyNumberFormat="1" applyFont="1" applyFill="1" applyBorder="1" applyAlignment="1" applyProtection="1">
      <alignment horizontal="justify" vertical="center" wrapText="1"/>
      <protection hidden="1"/>
    </xf>
    <xf numFmtId="0" fontId="24" fillId="6" borderId="9" xfId="1" applyNumberFormat="1" applyFont="1" applyFill="1" applyBorder="1" applyAlignment="1" applyProtection="1">
      <alignment horizontal="justify" vertical="center" wrapText="1"/>
      <protection hidden="1"/>
    </xf>
    <xf numFmtId="0" fontId="24" fillId="6" borderId="2" xfId="1" applyNumberFormat="1" applyFont="1" applyFill="1" applyBorder="1" applyAlignment="1" applyProtection="1">
      <alignment horizontal="justify" vertical="center" wrapText="1"/>
      <protection hidden="1"/>
    </xf>
    <xf numFmtId="0" fontId="13" fillId="6" borderId="11" xfId="1" applyNumberFormat="1" applyFont="1" applyFill="1" applyBorder="1" applyAlignment="1" applyProtection="1">
      <alignment horizontal="center" vertical="center" wrapText="1"/>
    </xf>
    <xf numFmtId="0" fontId="13" fillId="6" borderId="9" xfId="1" applyNumberFormat="1" applyFont="1" applyFill="1" applyBorder="1" applyAlignment="1" applyProtection="1">
      <alignment horizontal="center" vertical="center" wrapText="1"/>
    </xf>
    <xf numFmtId="0" fontId="13" fillId="6" borderId="2" xfId="1" applyNumberFormat="1" applyFont="1" applyFill="1" applyBorder="1" applyAlignment="1" applyProtection="1">
      <alignment horizontal="center" vertical="center" wrapText="1"/>
    </xf>
    <xf numFmtId="0" fontId="13" fillId="6" borderId="11" xfId="1" applyNumberFormat="1" applyFont="1" applyFill="1" applyBorder="1" applyAlignment="1" applyProtection="1">
      <alignment horizontal="left" vertical="center" wrapText="1"/>
      <protection hidden="1"/>
    </xf>
    <xf numFmtId="0" fontId="13" fillId="6" borderId="9" xfId="1" applyNumberFormat="1" applyFont="1" applyFill="1" applyBorder="1" applyAlignment="1" applyProtection="1">
      <alignment horizontal="left" vertical="center" wrapText="1"/>
      <protection hidden="1"/>
    </xf>
    <xf numFmtId="0" fontId="13" fillId="6" borderId="2" xfId="1" applyNumberFormat="1" applyFont="1" applyFill="1" applyBorder="1" applyAlignment="1" applyProtection="1">
      <alignment horizontal="left" vertical="center" wrapText="1"/>
      <protection hidden="1"/>
    </xf>
    <xf numFmtId="0" fontId="0" fillId="6" borderId="9" xfId="0" applyNumberFormat="1" applyFill="1" applyBorder="1" applyAlignment="1">
      <alignment horizontal="left" vertical="center" wrapText="1"/>
    </xf>
    <xf numFmtId="0" fontId="0" fillId="6" borderId="2" xfId="0" applyNumberFormat="1" applyFill="1" applyBorder="1" applyAlignment="1">
      <alignment horizontal="left" vertical="center" wrapText="1"/>
    </xf>
    <xf numFmtId="0" fontId="0" fillId="0" borderId="9" xfId="1" applyNumberFormat="1" applyFont="1" applyBorder="1" applyAlignment="1" applyProtection="1">
      <alignment horizontal="left" vertical="center" wrapText="1"/>
      <protection locked="0"/>
    </xf>
    <xf numFmtId="0" fontId="0" fillId="0" borderId="2" xfId="1" applyNumberFormat="1" applyFont="1" applyBorder="1" applyAlignment="1" applyProtection="1">
      <alignment horizontal="left" vertical="center" wrapText="1"/>
      <protection locked="0"/>
    </xf>
    <xf numFmtId="0" fontId="24" fillId="6" borderId="11" xfId="1" applyNumberFormat="1" applyFont="1" applyFill="1" applyBorder="1" applyAlignment="1" applyProtection="1">
      <alignment horizontal="left" vertical="center" wrapText="1"/>
      <protection hidden="1"/>
    </xf>
    <xf numFmtId="0" fontId="24" fillId="6" borderId="9" xfId="1" applyNumberFormat="1" applyFont="1" applyFill="1" applyBorder="1" applyAlignment="1" applyProtection="1">
      <protection hidden="1"/>
    </xf>
    <xf numFmtId="0" fontId="24" fillId="6" borderId="2" xfId="1" applyNumberFormat="1" applyFont="1" applyFill="1" applyBorder="1" applyAlignment="1" applyProtection="1">
      <protection hidden="1"/>
    </xf>
    <xf numFmtId="0" fontId="2" fillId="0" borderId="1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6" borderId="1" xfId="1" applyNumberFormat="1" applyFont="1" applyFill="1" applyBorder="1" applyAlignment="1" applyProtection="1">
      <alignment horizontal="center"/>
    </xf>
    <xf numFmtId="0" fontId="13" fillId="2" borderId="0" xfId="1" applyNumberFormat="1" applyFont="1" applyFill="1" applyBorder="1" applyAlignment="1" applyProtection="1">
      <alignment horizontal="center" wrapText="1"/>
      <protection hidden="1"/>
    </xf>
    <xf numFmtId="0" fontId="2" fillId="0" borderId="9" xfId="1" applyNumberFormat="1" applyFont="1" applyFill="1" applyBorder="1" applyAlignment="1" applyProtection="1">
      <alignment horizontal="left" vertical="center" wrapText="1"/>
      <protection locked="0"/>
    </xf>
    <xf numFmtId="0" fontId="2" fillId="0" borderId="2" xfId="1" applyNumberFormat="1" applyFont="1" applyFill="1" applyBorder="1" applyAlignment="1" applyProtection="1">
      <alignment horizontal="left" vertical="center" wrapText="1"/>
      <protection locked="0"/>
    </xf>
    <xf numFmtId="0" fontId="4" fillId="6" borderId="20" xfId="1" applyNumberFormat="1" applyFont="1" applyFill="1" applyBorder="1" applyAlignment="1" applyProtection="1">
      <alignment horizontal="center" vertical="justify" wrapText="1"/>
      <protection hidden="1"/>
    </xf>
    <xf numFmtId="0" fontId="4" fillId="6" borderId="6" xfId="1" applyNumberFormat="1" applyFont="1" applyFill="1" applyBorder="1" applyAlignment="1" applyProtection="1">
      <alignment horizontal="center" vertical="justify" wrapText="1"/>
      <protection hidden="1"/>
    </xf>
    <xf numFmtId="0" fontId="4" fillId="6" borderId="13" xfId="1" applyNumberFormat="1" applyFont="1" applyFill="1" applyBorder="1" applyAlignment="1" applyProtection="1">
      <alignment horizontal="center" vertical="justify" wrapText="1"/>
      <protection hidden="1"/>
    </xf>
    <xf numFmtId="168" fontId="13" fillId="6" borderId="3" xfId="1" applyNumberFormat="1" applyFont="1" applyFill="1" applyBorder="1" applyAlignment="1" applyProtection="1">
      <alignment horizontal="center"/>
      <protection hidden="1"/>
    </xf>
    <xf numFmtId="168" fontId="13" fillId="6" borderId="4" xfId="1" applyNumberFormat="1" applyFont="1" applyFill="1" applyBorder="1" applyAlignment="1" applyProtection="1">
      <alignment horizontal="center"/>
      <protection hidden="1"/>
    </xf>
    <xf numFmtId="0" fontId="10" fillId="6" borderId="6" xfId="1" applyNumberFormat="1" applyFont="1" applyFill="1" applyBorder="1" applyAlignment="1" applyProtection="1">
      <alignment horizontal="center" vertical="center"/>
      <protection hidden="1"/>
    </xf>
    <xf numFmtId="0" fontId="10" fillId="6" borderId="13" xfId="1" applyNumberFormat="1" applyFont="1" applyFill="1" applyBorder="1" applyAlignment="1" applyProtection="1">
      <alignment horizontal="center" vertical="center"/>
      <protection hidden="1"/>
    </xf>
    <xf numFmtId="0" fontId="13" fillId="6" borderId="11" xfId="1" applyNumberFormat="1" applyFont="1" applyFill="1" applyBorder="1" applyAlignment="1" applyProtection="1">
      <alignment horizontal="center"/>
      <protection hidden="1"/>
    </xf>
    <xf numFmtId="0" fontId="13" fillId="6" borderId="9" xfId="1" applyNumberFormat="1" applyFont="1" applyFill="1" applyBorder="1" applyAlignment="1" applyProtection="1">
      <alignment horizontal="center"/>
      <protection hidden="1"/>
    </xf>
    <xf numFmtId="0" fontId="13" fillId="6" borderId="2" xfId="1" applyNumberFormat="1" applyFont="1" applyFill="1" applyBorder="1" applyAlignment="1" applyProtection="1">
      <alignment horizontal="center"/>
      <protection hidden="1"/>
    </xf>
    <xf numFmtId="169" fontId="10" fillId="6" borderId="6" xfId="1" applyFont="1" applyFill="1" applyBorder="1" applyAlignment="1" applyProtection="1">
      <alignment horizontal="center" vertical="top" wrapText="1"/>
    </xf>
    <xf numFmtId="169" fontId="10" fillId="6" borderId="13" xfId="1" applyFont="1" applyFill="1" applyBorder="1" applyAlignment="1" applyProtection="1">
      <alignment horizontal="center" vertical="top" wrapText="1"/>
    </xf>
    <xf numFmtId="0" fontId="13" fillId="6" borderId="5" xfId="1" applyNumberFormat="1" applyFont="1" applyFill="1" applyBorder="1" applyAlignment="1" applyProtection="1">
      <alignment horizontal="center"/>
      <protection hidden="1"/>
    </xf>
    <xf numFmtId="0" fontId="13" fillId="6" borderId="3" xfId="1" applyNumberFormat="1" applyFont="1" applyFill="1" applyBorder="1" applyAlignment="1" applyProtection="1">
      <alignment horizontal="center"/>
      <protection hidden="1"/>
    </xf>
    <xf numFmtId="169" fontId="10" fillId="6" borderId="20" xfId="1" applyFont="1" applyFill="1" applyBorder="1" applyAlignment="1" applyProtection="1">
      <alignment horizontal="center" vertical="top" wrapText="1"/>
    </xf>
    <xf numFmtId="0" fontId="6" fillId="2" borderId="6" xfId="1" applyNumberFormat="1" applyFont="1" applyFill="1" applyBorder="1" applyAlignment="1" applyProtection="1">
      <alignment horizontal="center" vertical="top"/>
      <protection hidden="1"/>
    </xf>
    <xf numFmtId="0" fontId="7" fillId="2" borderId="6" xfId="1" applyNumberFormat="1" applyFont="1" applyFill="1" applyBorder="1" applyAlignment="1" applyProtection="1">
      <alignment horizontal="center" vertical="top"/>
      <protection hidden="1"/>
    </xf>
    <xf numFmtId="0" fontId="5" fillId="0" borderId="11" xfId="1" applyNumberFormat="1" applyFont="1" applyBorder="1" applyAlignment="1" applyProtection="1">
      <alignment horizontal="left" vertical="center" wrapText="1" indent="1"/>
      <protection locked="0"/>
    </xf>
    <xf numFmtId="0" fontId="5" fillId="0" borderId="9" xfId="1" applyNumberFormat="1" applyFont="1" applyBorder="1" applyAlignment="1" applyProtection="1">
      <alignment horizontal="left" vertical="center" wrapText="1" indent="1"/>
      <protection locked="0"/>
    </xf>
    <xf numFmtId="0" fontId="5" fillId="0" borderId="2" xfId="1" applyNumberFormat="1" applyFont="1" applyBorder="1" applyAlignment="1" applyProtection="1">
      <alignment horizontal="left" vertical="center" wrapText="1" indent="1"/>
      <protection locked="0"/>
    </xf>
    <xf numFmtId="164" fontId="29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6" borderId="20" xfId="1" applyNumberFormat="1" applyFont="1" applyFill="1" applyBorder="1" applyAlignment="1" applyProtection="1">
      <alignment horizontal="center" vertical="center" wrapText="1"/>
      <protection hidden="1"/>
    </xf>
    <xf numFmtId="0" fontId="4" fillId="6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6" borderId="13" xfId="1" applyNumberFormat="1" applyFont="1" applyFill="1" applyBorder="1" applyAlignment="1" applyProtection="1">
      <alignment horizontal="center" vertical="center" wrapText="1"/>
      <protection hidden="1"/>
    </xf>
    <xf numFmtId="0" fontId="6" fillId="6" borderId="0" xfId="1" applyNumberFormat="1" applyFont="1" applyFill="1" applyBorder="1" applyAlignment="1" applyProtection="1">
      <alignment horizontal="center" vertical="top" wrapText="1"/>
      <protection hidden="1"/>
    </xf>
    <xf numFmtId="0" fontId="6" fillId="6" borderId="7" xfId="1" applyNumberFormat="1" applyFont="1" applyFill="1" applyBorder="1" applyAlignment="1" applyProtection="1">
      <alignment horizontal="center" vertical="top" wrapText="1"/>
      <protection hidden="1"/>
    </xf>
    <xf numFmtId="0" fontId="4" fillId="0" borderId="11" xfId="1" applyNumberFormat="1" applyFont="1" applyFill="1" applyBorder="1" applyAlignment="1" applyProtection="1">
      <alignment horizontal="left" vertical="center" wrapText="1"/>
      <protection locked="0"/>
    </xf>
    <xf numFmtId="0" fontId="4" fillId="0" borderId="2" xfId="1" applyNumberFormat="1" applyFont="1" applyFill="1" applyBorder="1" applyAlignment="1" applyProtection="1">
      <alignment horizontal="left" vertical="center" wrapText="1"/>
      <protection locked="0"/>
    </xf>
    <xf numFmtId="0" fontId="3" fillId="0" borderId="9" xfId="1" applyNumberFormat="1" applyFont="1" applyBorder="1" applyAlignment="1" applyProtection="1">
      <alignment horizontal="left" vertical="center" wrapText="1"/>
      <protection locked="0"/>
    </xf>
    <xf numFmtId="0" fontId="3" fillId="0" borderId="2" xfId="1" applyNumberFormat="1" applyFont="1" applyBorder="1" applyAlignment="1" applyProtection="1">
      <alignment horizontal="left" vertical="center" wrapText="1"/>
      <protection locked="0"/>
    </xf>
    <xf numFmtId="0" fontId="2" fillId="6" borderId="11" xfId="1" applyNumberFormat="1" applyFont="1" applyFill="1" applyBorder="1" applyAlignment="1" applyProtection="1">
      <alignment horizontal="center" vertical="center"/>
    </xf>
    <xf numFmtId="0" fontId="2" fillId="6" borderId="9" xfId="1" applyNumberFormat="1" applyFont="1" applyFill="1" applyBorder="1" applyAlignment="1" applyProtection="1">
      <alignment horizontal="center" vertical="center"/>
    </xf>
    <xf numFmtId="0" fontId="2" fillId="6" borderId="2" xfId="1" applyNumberFormat="1" applyFont="1" applyFill="1" applyBorder="1" applyAlignment="1" applyProtection="1">
      <alignment horizontal="center" vertical="center"/>
    </xf>
    <xf numFmtId="0" fontId="13" fillId="0" borderId="0" xfId="1" applyNumberFormat="1" applyFont="1" applyAlignment="1" applyProtection="1">
      <alignment horizontal="center" wrapText="1"/>
      <protection locked="0"/>
    </xf>
    <xf numFmtId="0" fontId="3" fillId="0" borderId="0" xfId="1" applyNumberFormat="1" applyFont="1" applyAlignment="1" applyProtection="1">
      <alignment wrapText="1"/>
    </xf>
    <xf numFmtId="0" fontId="3" fillId="0" borderId="3" xfId="1" applyNumberFormat="1" applyFont="1" applyBorder="1" applyAlignment="1" applyProtection="1">
      <alignment wrapText="1"/>
    </xf>
    <xf numFmtId="0" fontId="3" fillId="0" borderId="11" xfId="1" applyNumberFormat="1" applyFont="1" applyBorder="1" applyAlignment="1" applyProtection="1">
      <alignment horizontal="left" vertical="center" wrapText="1"/>
      <protection locked="0"/>
    </xf>
    <xf numFmtId="0" fontId="13" fillId="6" borderId="1" xfId="1" applyNumberFormat="1" applyFont="1" applyFill="1" applyBorder="1" applyAlignment="1" applyProtection="1">
      <alignment horizontal="left" vertical="top" wrapText="1"/>
      <protection hidden="1"/>
    </xf>
    <xf numFmtId="0" fontId="13" fillId="6" borderId="20" xfId="1" applyNumberFormat="1" applyFont="1" applyFill="1" applyBorder="1" applyAlignment="1" applyProtection="1">
      <alignment horizontal="left" vertical="top" wrapText="1"/>
      <protection hidden="1"/>
    </xf>
    <xf numFmtId="0" fontId="13" fillId="6" borderId="6" xfId="1" applyNumberFormat="1" applyFont="1" applyFill="1" applyBorder="1" applyAlignment="1" applyProtection="1">
      <alignment horizontal="left" vertical="top" wrapText="1"/>
      <protection hidden="1"/>
    </xf>
    <xf numFmtId="0" fontId="13" fillId="6" borderId="13" xfId="1" applyNumberFormat="1" applyFont="1" applyFill="1" applyBorder="1" applyAlignment="1" applyProtection="1">
      <alignment horizontal="left" vertical="top" wrapText="1"/>
      <protection hidden="1"/>
    </xf>
    <xf numFmtId="0" fontId="4" fillId="6" borderId="11" xfId="1" applyNumberFormat="1" applyFont="1" applyFill="1" applyBorder="1" applyAlignment="1" applyProtection="1">
      <alignment horizontal="center" vertical="justify" wrapText="1"/>
    </xf>
    <xf numFmtId="0" fontId="4" fillId="6" borderId="9" xfId="1" applyNumberFormat="1" applyFont="1" applyFill="1" applyBorder="1" applyAlignment="1" applyProtection="1">
      <alignment horizontal="center" vertical="justify"/>
    </xf>
    <xf numFmtId="0" fontId="4" fillId="6" borderId="2" xfId="1" applyNumberFormat="1" applyFont="1" applyFill="1" applyBorder="1" applyAlignment="1" applyProtection="1">
      <alignment horizontal="center" vertical="justify"/>
    </xf>
    <xf numFmtId="168" fontId="13" fillId="6" borderId="3" xfId="1" applyNumberFormat="1" applyFont="1" applyFill="1" applyBorder="1" applyAlignment="1" applyProtection="1">
      <alignment horizontal="center" wrapText="1"/>
      <protection hidden="1"/>
    </xf>
    <xf numFmtId="168" fontId="13" fillId="6" borderId="4" xfId="1" applyNumberFormat="1" applyFont="1" applyFill="1" applyBorder="1" applyAlignment="1" applyProtection="1">
      <alignment horizontal="center" wrapText="1"/>
      <protection hidden="1"/>
    </xf>
    <xf numFmtId="0" fontId="13" fillId="6" borderId="1" xfId="1" applyNumberFormat="1" applyFont="1" applyFill="1" applyBorder="1" applyAlignment="1" applyProtection="1">
      <alignment horizontal="left" vertical="center" wrapText="1"/>
      <protection hidden="1"/>
    </xf>
    <xf numFmtId="0" fontId="6" fillId="6" borderId="6" xfId="1" applyNumberFormat="1" applyFont="1" applyFill="1" applyBorder="1" applyAlignment="1" applyProtection="1">
      <alignment horizontal="center" vertical="top" wrapText="1"/>
      <protection hidden="1"/>
    </xf>
    <xf numFmtId="0" fontId="13" fillId="6" borderId="20" xfId="1" applyNumberFormat="1" applyFont="1" applyFill="1" applyBorder="1" applyAlignment="1" applyProtection="1">
      <alignment horizontal="center" vertical="center" wrapText="1"/>
      <protection hidden="1"/>
    </xf>
    <xf numFmtId="0" fontId="13" fillId="6" borderId="6" xfId="1" applyNumberFormat="1" applyFont="1" applyFill="1" applyBorder="1" applyAlignment="1" applyProtection="1">
      <alignment horizontal="center" vertical="center" wrapText="1"/>
      <protection hidden="1"/>
    </xf>
    <xf numFmtId="0" fontId="24" fillId="6" borderId="5" xfId="1" applyNumberFormat="1" applyFont="1" applyFill="1" applyBorder="1" applyAlignment="1" applyProtection="1">
      <alignment horizontal="center" vertical="center" wrapText="1"/>
      <protection hidden="1"/>
    </xf>
    <xf numFmtId="0" fontId="24" fillId="6" borderId="3" xfId="1" applyNumberFormat="1" applyFont="1" applyFill="1" applyBorder="1" applyAlignment="1" applyProtection="1">
      <alignment horizontal="center" vertical="center" wrapText="1"/>
      <protection hidden="1"/>
    </xf>
    <xf numFmtId="0" fontId="24" fillId="6" borderId="4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4" xfId="1" applyNumberFormat="1" applyFont="1" applyFill="1" applyBorder="1" applyAlignment="1" applyProtection="1">
      <alignment horizontal="left" vertical="center" wrapText="1" indent="1"/>
      <protection locked="0"/>
    </xf>
    <xf numFmtId="0" fontId="7" fillId="0" borderId="0" xfId="1" applyNumberFormat="1" applyFont="1" applyFill="1" applyBorder="1" applyAlignment="1" applyProtection="1">
      <alignment horizontal="left" vertical="center" wrapText="1" indent="1"/>
      <protection locked="0"/>
    </xf>
    <xf numFmtId="0" fontId="7" fillId="0" borderId="7" xfId="1" applyNumberFormat="1" applyFont="1" applyFill="1" applyBorder="1" applyAlignment="1" applyProtection="1">
      <alignment horizontal="left" vertical="center" wrapText="1" indent="1"/>
      <protection locked="0"/>
    </xf>
    <xf numFmtId="1" fontId="39" fillId="6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20" xfId="1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6" xfId="1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13" xfId="1" applyNumberFormat="1" applyFont="1" applyFill="1" applyBorder="1" applyAlignment="1" applyProtection="1">
      <alignment horizontal="left" vertical="center" wrapText="1" indent="1"/>
      <protection locked="0"/>
    </xf>
    <xf numFmtId="0" fontId="13" fillId="6" borderId="5" xfId="1" applyNumberFormat="1" applyFont="1" applyFill="1" applyBorder="1" applyAlignment="1" applyProtection="1">
      <alignment horizontal="center" vertical="center" wrapText="1"/>
      <protection hidden="1"/>
    </xf>
    <xf numFmtId="0" fontId="13" fillId="6" borderId="3" xfId="1" applyNumberFormat="1" applyFont="1" applyFill="1" applyBorder="1" applyAlignment="1" applyProtection="1">
      <alignment horizontal="center" vertical="center" wrapText="1"/>
      <protection hidden="1"/>
    </xf>
    <xf numFmtId="0" fontId="13" fillId="6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0" xfId="1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6" xfId="1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3" xfId="1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14" xfId="1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0" xfId="1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7" xfId="1" applyNumberFormat="1" applyFont="1" applyFill="1" applyBorder="1" applyAlignment="1" applyProtection="1">
      <alignment horizontal="left" vertical="center" wrapText="1" indent="1"/>
      <protection locked="0"/>
    </xf>
    <xf numFmtId="0" fontId="6" fillId="6" borderId="11" xfId="1" applyNumberFormat="1" applyFont="1" applyFill="1" applyBorder="1" applyAlignment="1" applyProtection="1">
      <alignment horizontal="center" vertical="top" wrapText="1"/>
      <protection hidden="1"/>
    </xf>
    <xf numFmtId="0" fontId="6" fillId="6" borderId="9" xfId="1" applyNumberFormat="1" applyFont="1" applyFill="1" applyBorder="1" applyAlignment="1" applyProtection="1">
      <alignment horizontal="center" vertical="top" wrapText="1"/>
      <protection hidden="1"/>
    </xf>
    <xf numFmtId="0" fontId="6" fillId="6" borderId="2" xfId="1" applyNumberFormat="1" applyFont="1" applyFill="1" applyBorder="1" applyAlignment="1" applyProtection="1">
      <alignment horizontal="center" vertical="top" wrapText="1"/>
      <protection hidden="1"/>
    </xf>
    <xf numFmtId="0" fontId="13" fillId="6" borderId="4" xfId="1" applyNumberFormat="1" applyFont="1" applyFill="1" applyBorder="1" applyAlignment="1" applyProtection="1">
      <alignment horizontal="center"/>
      <protection hidden="1"/>
    </xf>
    <xf numFmtId="0" fontId="6" fillId="6" borderId="20" xfId="1" applyNumberFormat="1" applyFont="1" applyFill="1" applyBorder="1" applyAlignment="1" applyProtection="1">
      <alignment horizontal="center" vertical="top" wrapText="1"/>
      <protection hidden="1"/>
    </xf>
    <xf numFmtId="0" fontId="6" fillId="6" borderId="13" xfId="1" applyNumberFormat="1" applyFont="1" applyFill="1" applyBorder="1" applyAlignment="1" applyProtection="1">
      <alignment horizontal="center" vertical="top" wrapText="1"/>
      <protection hidden="1"/>
    </xf>
    <xf numFmtId="0" fontId="13" fillId="6" borderId="20" xfId="1" applyNumberFormat="1" applyFont="1" applyFill="1" applyBorder="1" applyAlignment="1" applyProtection="1">
      <alignment horizontal="center" vertical="center"/>
      <protection hidden="1"/>
    </xf>
    <xf numFmtId="0" fontId="13" fillId="6" borderId="13" xfId="1" applyNumberFormat="1" applyFont="1" applyFill="1" applyBorder="1" applyAlignment="1" applyProtection="1">
      <alignment horizontal="center" vertical="center"/>
      <protection hidden="1"/>
    </xf>
    <xf numFmtId="0" fontId="13" fillId="6" borderId="5" xfId="1" applyNumberFormat="1" applyFont="1" applyFill="1" applyBorder="1" applyAlignment="1" applyProtection="1">
      <alignment horizontal="center" vertical="center"/>
      <protection hidden="1"/>
    </xf>
    <xf numFmtId="0" fontId="13" fillId="6" borderId="4" xfId="1" applyNumberFormat="1" applyFont="1" applyFill="1" applyBorder="1" applyAlignment="1" applyProtection="1">
      <alignment horizontal="center" vertical="center"/>
      <protection hidden="1"/>
    </xf>
    <xf numFmtId="164" fontId="13" fillId="6" borderId="11" xfId="1" applyNumberFormat="1" applyFont="1" applyFill="1" applyBorder="1" applyAlignment="1" applyProtection="1">
      <alignment horizontal="center" vertical="center"/>
      <protection hidden="1"/>
    </xf>
    <xf numFmtId="164" fontId="13" fillId="6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NumberFormat="1" applyFont="1" applyFill="1" applyBorder="1" applyAlignment="1" applyProtection="1">
      <alignment horizontal="center" wrapText="1"/>
      <protection locked="0"/>
    </xf>
    <xf numFmtId="0" fontId="2" fillId="0" borderId="3" xfId="1" applyNumberFormat="1" applyFont="1" applyFill="1" applyBorder="1" applyAlignment="1" applyProtection="1">
      <alignment horizontal="center" wrapText="1"/>
      <protection locked="0"/>
    </xf>
    <xf numFmtId="0" fontId="26" fillId="6" borderId="5" xfId="1" applyNumberFormat="1" applyFont="1" applyFill="1" applyBorder="1" applyAlignment="1" applyProtection="1">
      <alignment horizontal="center" vertical="center" wrapText="1"/>
      <protection hidden="1"/>
    </xf>
    <xf numFmtId="0" fontId="26" fillId="6" borderId="3" xfId="1" applyNumberFormat="1" applyFont="1" applyFill="1" applyBorder="1" applyAlignment="1" applyProtection="1">
      <alignment horizontal="center" vertical="center" wrapText="1"/>
      <protection hidden="1"/>
    </xf>
    <xf numFmtId="0" fontId="26" fillId="6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4" xfId="1" applyNumberFormat="1" applyFont="1" applyFill="1" applyBorder="1" applyAlignment="1" applyProtection="1">
      <alignment horizontal="left" vertical="center" wrapText="1" indent="1"/>
      <protection locked="0"/>
    </xf>
    <xf numFmtId="0" fontId="10" fillId="0" borderId="0" xfId="1" applyNumberFormat="1" applyFont="1" applyFill="1" applyBorder="1" applyAlignment="1" applyProtection="1">
      <alignment horizontal="left" vertical="center" wrapText="1" indent="1"/>
      <protection locked="0"/>
    </xf>
    <xf numFmtId="0" fontId="10" fillId="0" borderId="7" xfId="1" applyNumberFormat="1" applyFont="1" applyFill="1" applyBorder="1" applyAlignment="1" applyProtection="1">
      <alignment horizontal="left" vertical="center" wrapText="1" indent="1"/>
      <protection locked="0"/>
    </xf>
    <xf numFmtId="0" fontId="17" fillId="6" borderId="20" xfId="1" applyNumberFormat="1" applyFont="1" applyFill="1" applyBorder="1" applyAlignment="1" applyProtection="1">
      <alignment horizontal="center" vertical="center" wrapText="1"/>
      <protection hidden="1"/>
    </xf>
    <xf numFmtId="0" fontId="17" fillId="6" borderId="6" xfId="1" applyNumberFormat="1" applyFont="1" applyFill="1" applyBorder="1" applyAlignment="1" applyProtection="1">
      <alignment horizontal="center" vertical="center" wrapText="1"/>
      <protection hidden="1"/>
    </xf>
    <xf numFmtId="0" fontId="17" fillId="6" borderId="1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NumberFormat="1" applyFont="1" applyFill="1" applyBorder="1" applyAlignment="1" applyProtection="1">
      <alignment horizontal="center"/>
      <protection hidden="1"/>
    </xf>
    <xf numFmtId="0" fontId="10" fillId="0" borderId="0" xfId="1" applyNumberFormat="1" applyFont="1" applyFill="1" applyBorder="1" applyAlignment="1" applyProtection="1">
      <alignment horizontal="center" vertical="center"/>
      <protection hidden="1"/>
    </xf>
    <xf numFmtId="2" fontId="10" fillId="0" borderId="0" xfId="1" applyNumberFormat="1" applyFont="1" applyFill="1" applyBorder="1" applyAlignment="1" applyProtection="1">
      <alignment horizontal="center" vertical="center" wrapText="1"/>
      <protection hidden="1"/>
    </xf>
    <xf numFmtId="2" fontId="10" fillId="0" borderId="0" xfId="1" applyNumberFormat="1" applyFont="1" applyFill="1" applyBorder="1" applyAlignment="1" applyProtection="1">
      <alignment horizontal="center" vertical="center"/>
      <protection hidden="1"/>
    </xf>
    <xf numFmtId="0" fontId="10" fillId="0" borderId="0" xfId="1" applyNumberFormat="1" applyFont="1" applyFill="1" applyBorder="1" applyAlignment="1" applyProtection="1">
      <alignment horizontal="left" vertical="center" wrapText="1"/>
      <protection hidden="1"/>
    </xf>
    <xf numFmtId="164" fontId="10" fillId="0" borderId="0" xfId="1" applyNumberFormat="1" applyFont="1" applyFill="1" applyBorder="1" applyAlignment="1" applyProtection="1">
      <alignment horizontal="center" vertical="center"/>
      <protection hidden="1"/>
    </xf>
    <xf numFmtId="0" fontId="6" fillId="6" borderId="14" xfId="1" applyNumberFormat="1" applyFont="1" applyFill="1" applyBorder="1" applyAlignment="1" applyProtection="1">
      <alignment horizontal="center" vertical="top" wrapText="1"/>
      <protection hidden="1"/>
    </xf>
    <xf numFmtId="0" fontId="13" fillId="6" borderId="20" xfId="1" applyNumberFormat="1" applyFont="1" applyFill="1" applyBorder="1" applyAlignment="1" applyProtection="1">
      <alignment horizontal="justify" vertical="center" wrapText="1"/>
      <protection hidden="1"/>
    </xf>
    <xf numFmtId="0" fontId="13" fillId="6" borderId="6" xfId="1" applyNumberFormat="1" applyFont="1" applyFill="1" applyBorder="1" applyAlignment="1" applyProtection="1">
      <alignment horizontal="justify" vertical="center" wrapText="1"/>
      <protection hidden="1"/>
    </xf>
    <xf numFmtId="0" fontId="13" fillId="6" borderId="13" xfId="1" applyNumberFormat="1" applyFont="1" applyFill="1" applyBorder="1" applyAlignment="1" applyProtection="1">
      <alignment horizontal="justify" vertical="center" wrapText="1"/>
      <protection hidden="1"/>
    </xf>
    <xf numFmtId="0" fontId="2" fillId="6" borderId="11" xfId="1" applyNumberFormat="1" applyFont="1" applyFill="1" applyBorder="1" applyAlignment="1" applyProtection="1">
      <alignment horizontal="left" vertical="center" wrapText="1"/>
      <protection hidden="1"/>
    </xf>
    <xf numFmtId="0" fontId="2" fillId="6" borderId="9" xfId="1" applyNumberFormat="1" applyFont="1" applyFill="1" applyBorder="1" applyAlignment="1" applyProtection="1">
      <alignment horizontal="left" vertical="center" wrapText="1"/>
      <protection hidden="1"/>
    </xf>
    <xf numFmtId="0" fontId="3" fillId="6" borderId="9" xfId="1" applyNumberFormat="1" applyFont="1" applyFill="1" applyBorder="1" applyAlignment="1" applyProtection="1">
      <alignment horizontal="left" vertical="center" wrapText="1"/>
      <protection hidden="1"/>
    </xf>
    <xf numFmtId="0" fontId="2" fillId="6" borderId="2" xfId="1" applyNumberFormat="1" applyFont="1" applyFill="1" applyBorder="1" applyAlignment="1" applyProtection="1">
      <alignment horizontal="left" vertical="center" wrapText="1"/>
      <protection hidden="1"/>
    </xf>
    <xf numFmtId="0" fontId="13" fillId="0" borderId="1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1" applyNumberFormat="1" applyFont="1" applyBorder="1" applyAlignment="1" applyProtection="1">
      <protection locked="0"/>
    </xf>
    <xf numFmtId="0" fontId="0" fillId="0" borderId="9" xfId="1" applyNumberFormat="1" applyFont="1" applyBorder="1" applyAlignment="1" applyProtection="1">
      <protection locked="0"/>
    </xf>
    <xf numFmtId="0" fontId="0" fillId="0" borderId="2" xfId="1" applyNumberFormat="1" applyFont="1" applyBorder="1" applyAlignment="1" applyProtection="1">
      <protection locked="0"/>
    </xf>
    <xf numFmtId="0" fontId="6" fillId="2" borderId="6" xfId="1" applyNumberFormat="1" applyFont="1" applyFill="1" applyBorder="1" applyAlignment="1" applyProtection="1">
      <alignment horizontal="center" vertical="top" wrapText="1"/>
    </xf>
    <xf numFmtId="0" fontId="13" fillId="6" borderId="11" xfId="1" applyNumberFormat="1" applyFont="1" applyFill="1" applyBorder="1" applyAlignment="1" applyProtection="1">
      <alignment horizontal="justify" vertical="top" wrapText="1"/>
      <protection hidden="1"/>
    </xf>
    <xf numFmtId="0" fontId="13" fillId="6" borderId="9" xfId="1" applyNumberFormat="1" applyFont="1" applyFill="1" applyBorder="1" applyAlignment="1" applyProtection="1">
      <alignment horizontal="justify" vertical="top" wrapText="1"/>
      <protection hidden="1"/>
    </xf>
    <xf numFmtId="0" fontId="13" fillId="6" borderId="2" xfId="1" applyNumberFormat="1" applyFont="1" applyFill="1" applyBorder="1" applyAlignment="1" applyProtection="1">
      <alignment horizontal="justify" vertical="top" wrapText="1"/>
      <protection hidden="1"/>
    </xf>
    <xf numFmtId="0" fontId="0" fillId="4" borderId="0" xfId="1" applyNumberFormat="1" applyFont="1" applyFill="1" applyAlignment="1" applyProtection="1"/>
    <xf numFmtId="0" fontId="0" fillId="4" borderId="3" xfId="1" applyNumberFormat="1" applyFont="1" applyFill="1" applyBorder="1" applyAlignment="1" applyProtection="1"/>
    <xf numFmtId="0" fontId="2" fillId="6" borderId="11" xfId="1" applyNumberFormat="1" applyFont="1" applyFill="1" applyBorder="1" applyAlignment="1" applyProtection="1">
      <alignment horizontal="center"/>
    </xf>
    <xf numFmtId="0" fontId="2" fillId="6" borderId="9" xfId="1" applyNumberFormat="1" applyFont="1" applyFill="1" applyBorder="1" applyAlignment="1" applyProtection="1">
      <alignment horizontal="center"/>
    </xf>
    <xf numFmtId="0" fontId="2" fillId="6" borderId="2" xfId="1" applyNumberFormat="1" applyFont="1" applyFill="1" applyBorder="1" applyAlignment="1" applyProtection="1">
      <alignment horizontal="center"/>
    </xf>
    <xf numFmtId="0" fontId="4" fillId="6" borderId="9" xfId="1" applyNumberFormat="1" applyFont="1" applyFill="1" applyBorder="1" applyAlignment="1" applyProtection="1">
      <alignment horizontal="center" vertical="center"/>
      <protection hidden="1"/>
    </xf>
    <xf numFmtId="0" fontId="4" fillId="6" borderId="2" xfId="1" applyNumberFormat="1" applyFont="1" applyFill="1" applyBorder="1" applyAlignment="1" applyProtection="1">
      <alignment horizontal="center" vertical="center"/>
      <protection hidden="1"/>
    </xf>
    <xf numFmtId="0" fontId="34" fillId="6" borderId="11" xfId="1" applyNumberFormat="1" applyFont="1" applyFill="1" applyBorder="1" applyAlignment="1" applyProtection="1">
      <alignment horizontal="justify" vertical="top" wrapText="1"/>
      <protection hidden="1"/>
    </xf>
    <xf numFmtId="0" fontId="34" fillId="6" borderId="9" xfId="1" applyNumberFormat="1" applyFont="1" applyFill="1" applyBorder="1" applyAlignment="1" applyProtection="1">
      <alignment horizontal="justify" vertical="top" wrapText="1"/>
      <protection hidden="1"/>
    </xf>
    <xf numFmtId="0" fontId="34" fillId="6" borderId="2" xfId="1" applyNumberFormat="1" applyFont="1" applyFill="1" applyBorder="1" applyAlignment="1" applyProtection="1">
      <alignment horizontal="justify" vertical="top" wrapText="1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24" fillId="6" borderId="6" xfId="1" applyNumberFormat="1" applyFont="1" applyFill="1" applyBorder="1" applyAlignment="1" applyProtection="1">
      <alignment horizontal="left" vertical="center" wrapText="1"/>
      <protection hidden="1"/>
    </xf>
    <xf numFmtId="0" fontId="24" fillId="6" borderId="13" xfId="1" applyNumberFormat="1" applyFont="1" applyFill="1" applyBorder="1" applyAlignment="1" applyProtection="1">
      <alignment horizontal="left" vertical="center" wrapText="1"/>
      <protection hidden="1"/>
    </xf>
    <xf numFmtId="0" fontId="24" fillId="6" borderId="9" xfId="1" applyNumberFormat="1" applyFont="1" applyFill="1" applyBorder="1" applyAlignment="1" applyProtection="1">
      <alignment horizontal="left" vertical="center" wrapText="1"/>
      <protection hidden="1"/>
    </xf>
    <xf numFmtId="0" fontId="24" fillId="6" borderId="2" xfId="1" applyNumberFormat="1" applyFont="1" applyFill="1" applyBorder="1" applyAlignment="1" applyProtection="1">
      <alignment horizontal="left" vertical="center" wrapText="1"/>
      <protection hidden="1"/>
    </xf>
    <xf numFmtId="0" fontId="4" fillId="0" borderId="1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20" xfId="1" applyNumberFormat="1" applyFont="1" applyFill="1" applyBorder="1" applyAlignment="1" applyProtection="1">
      <alignment horizontal="center" wrapText="1"/>
      <protection hidden="1"/>
    </xf>
    <xf numFmtId="0" fontId="6" fillId="6" borderId="6" xfId="1" applyNumberFormat="1" applyFont="1" applyFill="1" applyBorder="1" applyAlignment="1" applyProtection="1">
      <alignment horizontal="center" wrapText="1"/>
      <protection hidden="1"/>
    </xf>
    <xf numFmtId="0" fontId="0" fillId="0" borderId="11" xfId="1" applyNumberFormat="1" applyFont="1" applyBorder="1" applyAlignment="1" applyProtection="1">
      <alignment horizontal="left" vertical="center" wrapText="1"/>
      <protection locked="0"/>
    </xf>
    <xf numFmtId="0" fontId="24" fillId="6" borderId="1" xfId="1" applyNumberFormat="1" applyFont="1" applyFill="1" applyBorder="1" applyAlignment="1" applyProtection="1">
      <alignment horizontal="left" vertical="center" wrapText="1"/>
      <protection hidden="1"/>
    </xf>
    <xf numFmtId="0" fontId="13" fillId="6" borderId="6" xfId="1" applyNumberFormat="1" applyFont="1" applyFill="1" applyBorder="1" applyAlignment="1" applyProtection="1">
      <alignment horizontal="center" vertical="center"/>
      <protection hidden="1"/>
    </xf>
    <xf numFmtId="0" fontId="13" fillId="6" borderId="3" xfId="1" applyNumberFormat="1" applyFont="1" applyFill="1" applyBorder="1" applyAlignment="1" applyProtection="1">
      <alignment horizontal="center" vertical="center"/>
      <protection hidden="1"/>
    </xf>
    <xf numFmtId="0" fontId="4" fillId="6" borderId="1" xfId="1" applyNumberFormat="1" applyFont="1" applyFill="1" applyBorder="1" applyAlignment="1" applyProtection="1">
      <alignment horizontal="center" vertical="center"/>
      <protection hidden="1"/>
    </xf>
    <xf numFmtId="0" fontId="13" fillId="6" borderId="11" xfId="1" applyNumberFormat="1" applyFont="1" applyFill="1" applyBorder="1" applyAlignment="1" applyProtection="1">
      <alignment horizontal="center" vertical="center"/>
      <protection hidden="1"/>
    </xf>
    <xf numFmtId="0" fontId="13" fillId="6" borderId="9" xfId="1" applyNumberFormat="1" applyFont="1" applyFill="1" applyBorder="1" applyAlignment="1" applyProtection="1">
      <alignment horizontal="center" vertical="center"/>
      <protection hidden="1"/>
    </xf>
    <xf numFmtId="0" fontId="13" fillId="6" borderId="2" xfId="1" applyNumberFormat="1" applyFont="1" applyFill="1" applyBorder="1" applyAlignment="1" applyProtection="1">
      <alignment horizontal="center" vertical="center"/>
      <protection hidden="1"/>
    </xf>
    <xf numFmtId="0" fontId="4" fillId="6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6" borderId="1" xfId="1" applyNumberFormat="1" applyFont="1" applyFill="1" applyBorder="1" applyAlignment="1" applyProtection="1">
      <alignment horizontal="center" vertical="center" wrapText="1"/>
      <protection hidden="1"/>
    </xf>
    <xf numFmtId="0" fontId="24" fillId="6" borderId="11" xfId="1" applyNumberFormat="1" applyFont="1" applyFill="1" applyBorder="1" applyAlignment="1" applyProtection="1">
      <alignment horizontal="justify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6" borderId="10" xfId="1" applyNumberFormat="1" applyFont="1" applyFill="1" applyBorder="1" applyAlignment="1" applyProtection="1">
      <alignment horizontal="center" vertical="center"/>
      <protection hidden="1"/>
    </xf>
    <xf numFmtId="0" fontId="2" fillId="6" borderId="19" xfId="1" applyNumberFormat="1" applyFont="1" applyFill="1" applyBorder="1" applyAlignment="1" applyProtection="1">
      <alignment horizontal="center" vertical="center"/>
      <protection hidden="1"/>
    </xf>
    <xf numFmtId="0" fontId="9" fillId="0" borderId="5" xfId="1" applyNumberFormat="1" applyFont="1" applyBorder="1" applyAlignment="1" applyProtection="1">
      <protection locked="0"/>
    </xf>
    <xf numFmtId="0" fontId="9" fillId="0" borderId="3" xfId="1" applyNumberFormat="1" applyFont="1" applyBorder="1" applyAlignment="1" applyProtection="1">
      <protection locked="0"/>
    </xf>
    <xf numFmtId="0" fontId="9" fillId="0" borderId="4" xfId="1" applyNumberFormat="1" applyFont="1" applyBorder="1" applyAlignment="1" applyProtection="1">
      <protection locked="0"/>
    </xf>
    <xf numFmtId="0" fontId="0" fillId="0" borderId="11" xfId="1" applyNumberFormat="1" applyFont="1" applyBorder="1" applyAlignment="1" applyProtection="1">
      <alignment horizontal="center"/>
      <protection locked="0"/>
    </xf>
    <xf numFmtId="0" fontId="0" fillId="0" borderId="9" xfId="1" applyNumberFormat="1" applyFont="1" applyBorder="1" applyAlignment="1" applyProtection="1">
      <alignment horizontal="center"/>
      <protection locked="0"/>
    </xf>
    <xf numFmtId="0" fontId="0" fillId="0" borderId="2" xfId="1" applyNumberFormat="1" applyFont="1" applyBorder="1" applyAlignment="1" applyProtection="1">
      <alignment horizontal="center"/>
      <protection locked="0"/>
    </xf>
    <xf numFmtId="0" fontId="13" fillId="6" borderId="0" xfId="1" applyNumberFormat="1" applyFont="1" applyFill="1" applyBorder="1" applyAlignment="1" applyProtection="1">
      <alignment horizontal="center" vertical="center" wrapText="1"/>
      <protection hidden="1"/>
    </xf>
    <xf numFmtId="0" fontId="19" fillId="6" borderId="0" xfId="1" applyNumberFormat="1" applyFont="1" applyFill="1" applyBorder="1" applyAlignment="1">
      <alignment horizontal="center" vertical="top"/>
    </xf>
    <xf numFmtId="0" fontId="19" fillId="6" borderId="7" xfId="1" applyNumberFormat="1" applyFont="1" applyFill="1" applyBorder="1" applyAlignment="1">
      <alignment horizontal="center" vertical="top"/>
    </xf>
    <xf numFmtId="0" fontId="13" fillId="6" borderId="11" xfId="1" applyNumberFormat="1" applyFont="1" applyFill="1" applyBorder="1" applyAlignment="1">
      <alignment horizontal="center"/>
    </xf>
    <xf numFmtId="0" fontId="13" fillId="6" borderId="9" xfId="1" applyNumberFormat="1" applyFont="1" applyFill="1" applyBorder="1" applyAlignment="1">
      <alignment horizontal="center"/>
    </xf>
    <xf numFmtId="0" fontId="13" fillId="6" borderId="2" xfId="1" applyNumberFormat="1" applyFont="1" applyFill="1" applyBorder="1" applyAlignment="1">
      <alignment horizontal="center"/>
    </xf>
    <xf numFmtId="0" fontId="19" fillId="6" borderId="20" xfId="1" applyNumberFormat="1" applyFont="1" applyFill="1" applyBorder="1" applyAlignment="1">
      <alignment horizontal="center" vertical="top"/>
    </xf>
    <xf numFmtId="0" fontId="19" fillId="6" borderId="6" xfId="1" applyNumberFormat="1" applyFont="1" applyFill="1" applyBorder="1" applyAlignment="1">
      <alignment horizontal="center" vertical="top"/>
    </xf>
    <xf numFmtId="0" fontId="19" fillId="6" borderId="13" xfId="1" applyNumberFormat="1" applyFont="1" applyFill="1" applyBorder="1" applyAlignment="1">
      <alignment horizontal="center" vertical="top"/>
    </xf>
    <xf numFmtId="0" fontId="13" fillId="6" borderId="5" xfId="1" applyNumberFormat="1" applyFont="1" applyFill="1" applyBorder="1" applyAlignment="1">
      <alignment horizontal="center" wrapText="1"/>
    </xf>
    <xf numFmtId="0" fontId="13" fillId="6" borderId="3" xfId="1" applyNumberFormat="1" applyFont="1" applyFill="1" applyBorder="1" applyAlignment="1">
      <alignment horizontal="center" wrapText="1"/>
    </xf>
    <xf numFmtId="0" fontId="13" fillId="6" borderId="4" xfId="1" applyNumberFormat="1" applyFont="1" applyFill="1" applyBorder="1" applyAlignment="1">
      <alignment horizontal="center" wrapText="1"/>
    </xf>
    <xf numFmtId="0" fontId="13" fillId="6" borderId="11" xfId="1" applyNumberFormat="1" applyFont="1" applyFill="1" applyBorder="1" applyAlignment="1" applyProtection="1">
      <alignment horizontal="center" vertical="center"/>
    </xf>
    <xf numFmtId="0" fontId="13" fillId="6" borderId="9" xfId="1" applyNumberFormat="1" applyFont="1" applyFill="1" applyBorder="1" applyAlignment="1" applyProtection="1">
      <alignment horizontal="center" vertical="center"/>
    </xf>
    <xf numFmtId="0" fontId="13" fillId="6" borderId="2" xfId="1" applyNumberFormat="1" applyFont="1" applyFill="1" applyBorder="1" applyAlignment="1" applyProtection="1">
      <alignment horizontal="center" vertical="center"/>
    </xf>
    <xf numFmtId="2" fontId="13" fillId="6" borderId="0" xfId="1" applyNumberFormat="1" applyFont="1" applyFill="1" applyBorder="1" applyAlignment="1" applyProtection="1">
      <alignment horizontal="center" vertical="center" wrapText="1"/>
      <protection hidden="1"/>
    </xf>
    <xf numFmtId="0" fontId="13" fillId="6" borderId="3" xfId="1" applyNumberFormat="1" applyFont="1" applyFill="1" applyBorder="1" applyAlignment="1">
      <alignment horizontal="center"/>
    </xf>
    <xf numFmtId="168" fontId="13" fillId="6" borderId="3" xfId="1" applyNumberFormat="1" applyFont="1" applyFill="1" applyBorder="1" applyAlignment="1">
      <alignment horizontal="center" wrapText="1"/>
    </xf>
    <xf numFmtId="168" fontId="13" fillId="6" borderId="4" xfId="1" applyNumberFormat="1" applyFont="1" applyFill="1" applyBorder="1" applyAlignment="1">
      <alignment horizontal="center" wrapText="1"/>
    </xf>
    <xf numFmtId="0" fontId="19" fillId="6" borderId="20" xfId="1" applyNumberFormat="1" applyFont="1" applyFill="1" applyBorder="1" applyAlignment="1">
      <alignment horizontal="center" wrapText="1"/>
    </xf>
    <xf numFmtId="0" fontId="19" fillId="6" borderId="6" xfId="1" applyNumberFormat="1" applyFont="1" applyFill="1" applyBorder="1" applyAlignment="1">
      <alignment horizontal="center" wrapText="1"/>
    </xf>
    <xf numFmtId="0" fontId="19" fillId="6" borderId="13" xfId="1" applyNumberFormat="1" applyFont="1" applyFill="1" applyBorder="1" applyAlignment="1">
      <alignment horizontal="center" wrapText="1"/>
    </xf>
    <xf numFmtId="0" fontId="19" fillId="6" borderId="11" xfId="1" applyNumberFormat="1" applyFont="1" applyFill="1" applyBorder="1" applyAlignment="1">
      <alignment horizontal="center" wrapText="1"/>
    </xf>
    <xf numFmtId="0" fontId="19" fillId="6" borderId="9" xfId="1" applyNumberFormat="1" applyFont="1" applyFill="1" applyBorder="1" applyAlignment="1">
      <alignment horizontal="center" wrapText="1"/>
    </xf>
    <xf numFmtId="0" fontId="19" fillId="6" borderId="2" xfId="1" applyNumberFormat="1" applyFont="1" applyFill="1" applyBorder="1" applyAlignment="1">
      <alignment horizontal="center" wrapText="1"/>
    </xf>
    <xf numFmtId="0" fontId="6" fillId="2" borderId="6" xfId="1" applyNumberFormat="1" applyFont="1" applyFill="1" applyBorder="1" applyAlignment="1" applyProtection="1">
      <alignment horizontal="center"/>
    </xf>
    <xf numFmtId="0" fontId="9" fillId="6" borderId="0" xfId="1" applyNumberFormat="1" applyFont="1" applyFill="1" applyBorder="1" applyAlignment="1" applyProtection="1">
      <alignment horizontal="center" vertical="center"/>
      <protection hidden="1"/>
    </xf>
    <xf numFmtId="0" fontId="13" fillId="6" borderId="0" xfId="1" applyNumberFormat="1" applyFont="1" applyFill="1" applyBorder="1" applyAlignment="1" applyProtection="1">
      <alignment horizontal="center" vertical="center" wrapText="1"/>
    </xf>
    <xf numFmtId="0" fontId="2" fillId="6" borderId="6" xfId="1" applyNumberFormat="1" applyFont="1" applyFill="1" applyBorder="1" applyAlignment="1" applyProtection="1">
      <alignment horizontal="center" vertical="center"/>
    </xf>
    <xf numFmtId="0" fontId="2" fillId="6" borderId="13" xfId="1" applyNumberFormat="1" applyFont="1" applyFill="1" applyBorder="1" applyAlignment="1" applyProtection="1">
      <alignment horizontal="center" vertical="center"/>
    </xf>
    <xf numFmtId="0" fontId="10" fillId="6" borderId="0" xfId="1" applyNumberFormat="1" applyFont="1" applyFill="1" applyBorder="1" applyAlignment="1" applyProtection="1">
      <alignment horizontal="center" vertical="center" wrapText="1"/>
    </xf>
    <xf numFmtId="0" fontId="19" fillId="6" borderId="0" xfId="1" applyNumberFormat="1" applyFont="1" applyFill="1" applyBorder="1" applyAlignment="1" applyProtection="1">
      <alignment horizontal="center" vertical="center" wrapText="1"/>
      <protection hidden="1"/>
    </xf>
    <xf numFmtId="169" fontId="19" fillId="6" borderId="0" xfId="1" applyFont="1" applyFill="1" applyBorder="1" applyAlignment="1" applyProtection="1">
      <alignment horizontal="center" vertical="center" wrapText="1"/>
      <protection hidden="1"/>
    </xf>
    <xf numFmtId="0" fontId="2" fillId="0" borderId="11" xfId="1" applyNumberFormat="1" applyFont="1" applyFill="1" applyBorder="1" applyAlignment="1" applyProtection="1">
      <alignment horizontal="left" vertical="center" wrapText="1"/>
      <protection locked="0"/>
    </xf>
    <xf numFmtId="0" fontId="2" fillId="2" borderId="0" xfId="1" applyNumberFormat="1" applyFont="1" applyFill="1" applyAlignment="1" applyProtection="1">
      <alignment horizontal="center" wrapText="1"/>
      <protection hidden="1"/>
    </xf>
    <xf numFmtId="0" fontId="0" fillId="5" borderId="0" xfId="0" applyNumberFormat="1" applyFill="1" applyAlignment="1"/>
    <xf numFmtId="0" fontId="6" fillId="2" borderId="0" xfId="1" applyNumberFormat="1" applyFont="1" applyFill="1" applyBorder="1" applyAlignment="1" applyProtection="1">
      <alignment horizontal="center" vertical="top"/>
    </xf>
    <xf numFmtId="0" fontId="10" fillId="6" borderId="0" xfId="1" applyNumberFormat="1" applyFont="1" applyFill="1" applyBorder="1" applyAlignment="1" applyProtection="1">
      <alignment vertical="center" wrapText="1"/>
      <protection hidden="1"/>
    </xf>
    <xf numFmtId="0" fontId="2" fillId="6" borderId="0" xfId="1" applyNumberFormat="1" applyFont="1" applyFill="1" applyBorder="1" applyAlignment="1" applyProtection="1">
      <alignment wrapText="1"/>
      <protection hidden="1"/>
    </xf>
    <xf numFmtId="0" fontId="2" fillId="2" borderId="3" xfId="1" applyNumberFormat="1" applyFont="1" applyFill="1" applyBorder="1" applyAlignment="1" applyProtection="1">
      <alignment horizontal="center"/>
      <protection hidden="1"/>
    </xf>
    <xf numFmtId="0" fontId="6" fillId="2" borderId="9" xfId="1" applyNumberFormat="1" applyFont="1" applyFill="1" applyBorder="1" applyAlignment="1" applyProtection="1">
      <alignment horizontal="center" vertical="top"/>
      <protection hidden="1"/>
    </xf>
    <xf numFmtId="169" fontId="10" fillId="6" borderId="0" xfId="1" applyFont="1" applyFill="1" applyBorder="1" applyAlignment="1" applyProtection="1">
      <alignment vertical="top" wrapText="1"/>
    </xf>
    <xf numFmtId="0" fontId="13" fillId="6" borderId="0" xfId="1" applyNumberFormat="1" applyFont="1" applyFill="1" applyBorder="1" applyAlignment="1" applyProtection="1">
      <protection hidden="1"/>
    </xf>
    <xf numFmtId="169" fontId="10" fillId="6" borderId="6" xfId="1" applyFont="1" applyFill="1" applyBorder="1" applyAlignment="1" applyProtection="1">
      <alignment horizontal="center" vertical="top" wrapText="1"/>
      <protection hidden="1"/>
    </xf>
    <xf numFmtId="0" fontId="6" fillId="5" borderId="6" xfId="1" applyNumberFormat="1" applyFont="1" applyFill="1" applyBorder="1" applyAlignment="1" applyProtection="1">
      <alignment horizontal="center" vertical="top" wrapText="1"/>
      <protection hidden="1"/>
    </xf>
    <xf numFmtId="0" fontId="9" fillId="5" borderId="7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0" xfId="1" applyNumberFormat="1" applyFont="1" applyFill="1" applyAlignment="1" applyProtection="1">
      <alignment horizontal="center"/>
      <protection hidden="1"/>
    </xf>
    <xf numFmtId="0" fontId="10" fillId="2" borderId="9" xfId="1" applyNumberFormat="1" applyFont="1" applyFill="1" applyBorder="1" applyAlignment="1" applyProtection="1">
      <alignment horizontal="center" vertical="top"/>
      <protection hidden="1"/>
    </xf>
    <xf numFmtId="0" fontId="9" fillId="2" borderId="3" xfId="1" applyNumberFormat="1" applyFont="1" applyFill="1" applyBorder="1" applyAlignment="1" applyProtection="1">
      <alignment horizontal="center"/>
      <protection hidden="1"/>
    </xf>
    <xf numFmtId="0" fontId="9" fillId="2" borderId="3" xfId="1" applyNumberFormat="1" applyFont="1" applyFill="1" applyBorder="1" applyAlignment="1" applyProtection="1">
      <alignment horizontal="center" wrapText="1"/>
      <protection hidden="1"/>
    </xf>
    <xf numFmtId="0" fontId="24" fillId="8" borderId="3" xfId="1" applyNumberFormat="1" applyFont="1" applyFill="1" applyBorder="1" applyAlignment="1" applyProtection="1">
      <alignment horizontal="center"/>
      <protection locked="0"/>
    </xf>
    <xf numFmtId="0" fontId="13" fillId="2" borderId="3" xfId="1" applyNumberFormat="1" applyFont="1" applyFill="1" applyBorder="1" applyAlignment="1" applyProtection="1">
      <alignment horizontal="center"/>
      <protection hidden="1"/>
    </xf>
    <xf numFmtId="0" fontId="6" fillId="6" borderId="0" xfId="1" applyNumberFormat="1" applyFont="1" applyFill="1" applyBorder="1" applyAlignment="1" applyProtection="1">
      <alignment vertical="top" wrapText="1"/>
      <protection hidden="1"/>
    </xf>
    <xf numFmtId="0" fontId="10" fillId="5" borderId="0" xfId="1" applyNumberFormat="1" applyFont="1" applyFill="1" applyBorder="1" applyAlignment="1" applyProtection="1">
      <alignment horizontal="left"/>
      <protection hidden="1"/>
    </xf>
    <xf numFmtId="0" fontId="0" fillId="2" borderId="0" xfId="1" applyNumberFormat="1" applyFont="1" applyFill="1" applyAlignment="1" applyProtection="1">
      <alignment horizontal="center"/>
      <protection hidden="1"/>
    </xf>
    <xf numFmtId="0" fontId="2" fillId="2" borderId="3" xfId="1" applyNumberFormat="1" applyFont="1" applyFill="1" applyBorder="1" applyAlignment="1" applyProtection="1">
      <alignment horizontal="center"/>
      <protection hidden="1"/>
    </xf>
    <xf numFmtId="0" fontId="2" fillId="8" borderId="3" xfId="1" applyNumberFormat="1" applyFont="1" applyFill="1" applyBorder="1" applyAlignment="1" applyProtection="1">
      <alignment horizontal="center" wrapText="1"/>
      <protection hidden="1"/>
    </xf>
    <xf numFmtId="0" fontId="13" fillId="8" borderId="3" xfId="1" applyNumberFormat="1" applyFont="1" applyFill="1" applyBorder="1" applyAlignment="1" applyProtection="1">
      <alignment horizontal="center" wrapText="1"/>
      <protection hidden="1"/>
    </xf>
  </cellXfs>
  <cellStyles count="5">
    <cellStyle name="Custom - Modelo8" xfId="1"/>
    <cellStyle name="Euro" xfId="2"/>
    <cellStyle name="Millares" xfId="3" builtinId="3"/>
    <cellStyle name="Moneda" xfId="4" builtinId="4"/>
    <cellStyle name="Normal" xfId="0" builtinId="0"/>
  </cellStyles>
  <dxfs count="4">
    <dxf>
      <font>
        <b/>
        <i val="0"/>
        <condense val="0"/>
        <extend val="0"/>
      </font>
      <fill>
        <patternFill>
          <bgColor indexed="63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2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color auto="1"/>
      </font>
      <fill>
        <patternFill>
          <bgColor indexed="2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color auto="1"/>
      </font>
      <fill>
        <patternFill>
          <bgColor indexed="2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4A8E9.93B2501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4A8E9.93B2501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22412</xdr:colOff>
      <xdr:row>1</xdr:row>
      <xdr:rowOff>11207</xdr:rowOff>
    </xdr:from>
    <xdr:to>
      <xdr:col>6</xdr:col>
      <xdr:colOff>818029</xdr:colOff>
      <xdr:row>2</xdr:row>
      <xdr:rowOff>1</xdr:rowOff>
    </xdr:to>
    <xdr:pic>
      <xdr:nvPicPr>
        <xdr:cNvPr id="2" name="Imagen 10" descr="cid:image001.png@01D4A8E9.93B2501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1" y="44825"/>
          <a:ext cx="5390029" cy="6947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22411</xdr:colOff>
      <xdr:row>1</xdr:row>
      <xdr:rowOff>0</xdr:rowOff>
    </xdr:from>
    <xdr:to>
      <xdr:col>3</xdr:col>
      <xdr:colOff>582705</xdr:colOff>
      <xdr:row>1</xdr:row>
      <xdr:rowOff>694764</xdr:rowOff>
    </xdr:to>
    <xdr:pic>
      <xdr:nvPicPr>
        <xdr:cNvPr id="3" name="Imagen 10" descr="cid:image001.png@01D4A8E9.93B2501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0" y="33618"/>
          <a:ext cx="5020235" cy="6947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min\Configuraci&#243;n%20local\Archivos%20temporales%20de%20Internet\Content.IE5\RQCCIC70\Evaluacion%20Anual%20SAR(1)%20ag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 Individuales"/>
      <sheetName val="ACT.EXT."/>
      <sheetName val="eap-SUPERIOR"/>
      <sheetName val="eap-SUP-DESARROLLO"/>
      <sheetName val="eap-Otro Factor a Evaluar"/>
      <sheetName val="eap-JEFE"/>
      <sheetName val="Metas Instit- Colect"/>
      <sheetName val="eap-AUTO"/>
      <sheetName val="APOR.DEST."/>
      <sheetName val="Resumen personal"/>
      <sheetName val="tablas de calculo"/>
    </sheetNames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L152"/>
  <sheetViews>
    <sheetView showGridLines="0" tabSelected="1" zoomScale="85" zoomScaleNormal="85" zoomScaleSheetLayoutView="50" workbookViewId="0"/>
  </sheetViews>
  <sheetFormatPr baseColWidth="10" defaultColWidth="0" defaultRowHeight="15.75" customHeight="1" zeroHeight="1" x14ac:dyDescent="0.2"/>
  <cols>
    <col min="1" max="1" width="1.7109375" style="211" customWidth="1"/>
    <col min="2" max="2" width="15.5703125" style="211" customWidth="1"/>
    <col min="3" max="3" width="11.140625" style="211" customWidth="1"/>
    <col min="4" max="4" width="15.140625" style="211" customWidth="1"/>
    <col min="5" max="5" width="19" style="211" customWidth="1"/>
    <col min="6" max="6" width="8.140625" style="211" customWidth="1"/>
    <col min="7" max="7" width="24.42578125" style="211" customWidth="1"/>
    <col min="8" max="8" width="26" style="211" customWidth="1"/>
    <col min="9" max="9" width="28.42578125" style="211" customWidth="1"/>
    <col min="10" max="10" width="24.28515625" style="211" customWidth="1"/>
    <col min="11" max="11" width="17.5703125" style="211" customWidth="1"/>
    <col min="12" max="12" width="2.42578125" style="211" customWidth="1"/>
    <col min="13" max="16384" width="9.7109375" style="211" hidden="1"/>
  </cols>
  <sheetData>
    <row r="1" spans="1:12" s="752" customFormat="1" ht="3" customHeight="1" x14ac:dyDescent="0.2"/>
    <row r="2" spans="1:12" s="752" customFormat="1" ht="55.5" customHeight="1" x14ac:dyDescent="0.2"/>
    <row r="3" spans="1:12" s="752" customFormat="1" ht="3" customHeight="1" x14ac:dyDescent="0.2"/>
    <row r="4" spans="1:12" customFormat="1" ht="17.25" customHeight="1" x14ac:dyDescent="0.25">
      <c r="A4" s="25"/>
      <c r="B4" s="343" t="s">
        <v>172</v>
      </c>
      <c r="C4" s="344"/>
      <c r="D4" s="344"/>
      <c r="E4" s="344"/>
      <c r="F4" s="344"/>
      <c r="G4" s="344"/>
      <c r="H4" s="344"/>
      <c r="I4" s="344"/>
      <c r="J4" s="344"/>
      <c r="K4" s="345"/>
      <c r="L4" s="204"/>
    </row>
    <row r="5" spans="1:12" customFormat="1" ht="3" customHeight="1" x14ac:dyDescent="0.2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04"/>
    </row>
    <row r="6" spans="1:12" customFormat="1" ht="30" customHeight="1" x14ac:dyDescent="0.2">
      <c r="A6" s="25"/>
      <c r="B6" s="404"/>
      <c r="C6" s="405"/>
      <c r="D6" s="405"/>
      <c r="E6" s="406"/>
      <c r="F6" s="47"/>
      <c r="G6" s="51"/>
      <c r="H6" s="47"/>
      <c r="I6" s="189"/>
      <c r="J6" s="47"/>
      <c r="K6" s="190"/>
      <c r="L6" s="204"/>
    </row>
    <row r="7" spans="1:12" customFormat="1" ht="10.5" customHeight="1" x14ac:dyDescent="0.2">
      <c r="A7" s="25"/>
      <c r="B7" s="407" t="s">
        <v>141</v>
      </c>
      <c r="C7" s="408"/>
      <c r="D7" s="408"/>
      <c r="E7" s="408"/>
      <c r="F7" s="48"/>
      <c r="G7" s="50" t="s">
        <v>142</v>
      </c>
      <c r="H7" s="48"/>
      <c r="I7" s="50" t="s">
        <v>143</v>
      </c>
      <c r="J7" s="48"/>
      <c r="K7" s="49" t="s">
        <v>144</v>
      </c>
      <c r="L7" s="204"/>
    </row>
    <row r="8" spans="1:12" customFormat="1" ht="30" customHeight="1" x14ac:dyDescent="0.2">
      <c r="A8" s="25"/>
      <c r="B8" s="409"/>
      <c r="C8" s="410"/>
      <c r="D8" s="410"/>
      <c r="E8" s="411"/>
      <c r="F8" s="52"/>
      <c r="G8" s="418"/>
      <c r="H8" s="410"/>
      <c r="I8" s="410"/>
      <c r="J8" s="410"/>
      <c r="K8" s="419"/>
      <c r="L8" s="204"/>
    </row>
    <row r="9" spans="1:12" customFormat="1" ht="10.5" customHeight="1" x14ac:dyDescent="0.2">
      <c r="A9" s="25"/>
      <c r="B9" s="412" t="s">
        <v>145</v>
      </c>
      <c r="C9" s="413"/>
      <c r="D9" s="413"/>
      <c r="E9" s="413"/>
      <c r="F9" s="48"/>
      <c r="G9" s="420" t="s">
        <v>146</v>
      </c>
      <c r="H9" s="420"/>
      <c r="I9" s="420"/>
      <c r="J9" s="420"/>
      <c r="K9" s="421"/>
      <c r="L9" s="204"/>
    </row>
    <row r="10" spans="1:12" customFormat="1" ht="30" customHeight="1" x14ac:dyDescent="0.2">
      <c r="A10" s="25"/>
      <c r="B10" s="409"/>
      <c r="C10" s="410"/>
      <c r="D10" s="410"/>
      <c r="E10" s="410"/>
      <c r="F10" s="410"/>
      <c r="G10" s="410"/>
      <c r="H10" s="410"/>
      <c r="I10" s="410"/>
      <c r="J10" s="410"/>
      <c r="K10" s="419"/>
      <c r="L10" s="204"/>
    </row>
    <row r="11" spans="1:12" customFormat="1" ht="10.5" customHeight="1" x14ac:dyDescent="0.2">
      <c r="A11" s="25"/>
      <c r="B11" s="412" t="s">
        <v>147</v>
      </c>
      <c r="C11" s="413"/>
      <c r="D11" s="413"/>
      <c r="E11" s="413"/>
      <c r="F11" s="413"/>
      <c r="G11" s="413"/>
      <c r="H11" s="413"/>
      <c r="I11" s="413"/>
      <c r="J11" s="413"/>
      <c r="K11" s="414"/>
      <c r="L11" s="204"/>
    </row>
    <row r="12" spans="1:12" customFormat="1" ht="30" customHeight="1" x14ac:dyDescent="0.2">
      <c r="A12" s="25"/>
      <c r="B12" s="415"/>
      <c r="C12" s="416"/>
      <c r="D12" s="416"/>
      <c r="E12" s="416"/>
      <c r="F12" s="416"/>
      <c r="G12" s="416"/>
      <c r="H12" s="416"/>
      <c r="I12" s="416"/>
      <c r="J12" s="416"/>
      <c r="K12" s="417"/>
      <c r="L12" s="204"/>
    </row>
    <row r="13" spans="1:12" customFormat="1" ht="10.5" customHeight="1" x14ac:dyDescent="0.2">
      <c r="A13" s="25"/>
      <c r="B13" s="422" t="s">
        <v>148</v>
      </c>
      <c r="C13" s="423"/>
      <c r="D13" s="423"/>
      <c r="E13" s="423"/>
      <c r="F13" s="423"/>
      <c r="G13" s="423"/>
      <c r="H13" s="423"/>
      <c r="I13" s="423"/>
      <c r="J13" s="423"/>
      <c r="K13" s="424"/>
      <c r="L13" s="204"/>
    </row>
    <row r="14" spans="1:12" customFormat="1" ht="2.25" customHeight="1" x14ac:dyDescent="0.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5"/>
    </row>
    <row r="15" spans="1:12" customFormat="1" ht="24.75" customHeight="1" x14ac:dyDescent="0.2">
      <c r="A15" s="20"/>
      <c r="B15" s="426" t="s">
        <v>150</v>
      </c>
      <c r="C15" s="427"/>
      <c r="D15" s="427"/>
      <c r="E15" s="427"/>
      <c r="F15" s="425"/>
      <c r="G15" s="383" t="s">
        <v>18</v>
      </c>
      <c r="H15" s="403"/>
      <c r="I15" s="403"/>
      <c r="J15" s="403"/>
      <c r="K15" s="425"/>
      <c r="L15" s="206"/>
    </row>
    <row r="16" spans="1:12" customFormat="1" ht="24.75" customHeight="1" x14ac:dyDescent="0.2">
      <c r="A16" s="20"/>
      <c r="B16" s="431"/>
      <c r="C16" s="432"/>
      <c r="D16" s="432"/>
      <c r="E16" s="432"/>
      <c r="F16" s="433"/>
      <c r="G16" s="231" t="s">
        <v>138</v>
      </c>
      <c r="H16" s="231" t="s">
        <v>14</v>
      </c>
      <c r="I16" s="231" t="s">
        <v>139</v>
      </c>
      <c r="J16" s="232" t="s">
        <v>140</v>
      </c>
      <c r="K16" s="388" t="s">
        <v>49</v>
      </c>
      <c r="L16" s="205"/>
    </row>
    <row r="17" spans="1:12" customFormat="1" ht="117" customHeight="1" x14ac:dyDescent="0.2">
      <c r="A17" s="20"/>
      <c r="B17" s="390"/>
      <c r="C17" s="391"/>
      <c r="D17" s="391"/>
      <c r="E17" s="391"/>
      <c r="F17" s="392"/>
      <c r="G17" s="233" t="s">
        <v>149</v>
      </c>
      <c r="H17" s="172"/>
      <c r="I17" s="172"/>
      <c r="J17" s="173"/>
      <c r="K17" s="389"/>
      <c r="L17" s="207"/>
    </row>
    <row r="18" spans="1:12" customFormat="1" ht="21.75" customHeight="1" x14ac:dyDescent="0.2">
      <c r="A18" s="20"/>
      <c r="B18" s="383" t="s">
        <v>16</v>
      </c>
      <c r="C18" s="384"/>
      <c r="D18" s="3"/>
      <c r="E18" s="234" t="s">
        <v>17</v>
      </c>
      <c r="F18" s="7"/>
      <c r="G18" s="4"/>
      <c r="H18" s="4"/>
      <c r="I18" s="4"/>
      <c r="J18" s="4"/>
      <c r="K18" s="4"/>
      <c r="L18" s="205"/>
    </row>
    <row r="19" spans="1:12" customFormat="1" ht="24.75" customHeight="1" x14ac:dyDescent="0.2">
      <c r="A19" s="20"/>
      <c r="B19" s="426" t="s">
        <v>151</v>
      </c>
      <c r="C19" s="427"/>
      <c r="D19" s="427"/>
      <c r="E19" s="427"/>
      <c r="F19" s="425"/>
      <c r="G19" s="383" t="s">
        <v>18</v>
      </c>
      <c r="H19" s="403"/>
      <c r="I19" s="403"/>
      <c r="J19" s="403"/>
      <c r="K19" s="384"/>
      <c r="L19" s="208"/>
    </row>
    <row r="20" spans="1:12" customFormat="1" ht="24.75" customHeight="1" x14ac:dyDescent="0.2">
      <c r="A20" s="20"/>
      <c r="B20" s="431"/>
      <c r="C20" s="432"/>
      <c r="D20" s="432"/>
      <c r="E20" s="432"/>
      <c r="F20" s="433"/>
      <c r="G20" s="231" t="s">
        <v>138</v>
      </c>
      <c r="H20" s="231" t="s">
        <v>14</v>
      </c>
      <c r="I20" s="231" t="s">
        <v>139</v>
      </c>
      <c r="J20" s="231" t="s">
        <v>140</v>
      </c>
      <c r="K20" s="388" t="s">
        <v>49</v>
      </c>
      <c r="L20" s="205"/>
    </row>
    <row r="21" spans="1:12" customFormat="1" ht="117" customHeight="1" x14ac:dyDescent="0.2">
      <c r="A21" s="20"/>
      <c r="B21" s="434"/>
      <c r="C21" s="435"/>
      <c r="D21" s="435"/>
      <c r="E21" s="435"/>
      <c r="F21" s="436"/>
      <c r="G21" s="233" t="s">
        <v>149</v>
      </c>
      <c r="H21" s="174"/>
      <c r="I21" s="174"/>
      <c r="J21" s="174"/>
      <c r="K21" s="389"/>
      <c r="L21" s="205"/>
    </row>
    <row r="22" spans="1:12" customFormat="1" ht="21.75" customHeight="1" x14ac:dyDescent="0.2">
      <c r="A22" s="20"/>
      <c r="B22" s="383" t="s">
        <v>16</v>
      </c>
      <c r="C22" s="384"/>
      <c r="D22" s="3"/>
      <c r="E22" s="234" t="s">
        <v>17</v>
      </c>
      <c r="F22" s="7"/>
      <c r="G22" s="4"/>
      <c r="H22" s="4"/>
      <c r="I22" s="4"/>
      <c r="J22" s="4"/>
      <c r="K22" s="4"/>
      <c r="L22" s="205"/>
    </row>
    <row r="23" spans="1:12" customFormat="1" ht="24.75" customHeight="1" x14ac:dyDescent="0.2">
      <c r="A23" s="20"/>
      <c r="B23" s="426" t="s">
        <v>152</v>
      </c>
      <c r="C23" s="427"/>
      <c r="D23" s="427"/>
      <c r="E23" s="427"/>
      <c r="F23" s="425"/>
      <c r="G23" s="383" t="s">
        <v>18</v>
      </c>
      <c r="H23" s="403"/>
      <c r="I23" s="403"/>
      <c r="J23" s="403"/>
      <c r="K23" s="384"/>
      <c r="L23" s="205"/>
    </row>
    <row r="24" spans="1:12" customFormat="1" ht="24.75" customHeight="1" x14ac:dyDescent="0.2">
      <c r="A24" s="20"/>
      <c r="B24" s="428"/>
      <c r="C24" s="429"/>
      <c r="D24" s="429"/>
      <c r="E24" s="429"/>
      <c r="F24" s="430"/>
      <c r="G24" s="231" t="s">
        <v>138</v>
      </c>
      <c r="H24" s="231" t="s">
        <v>14</v>
      </c>
      <c r="I24" s="231" t="s">
        <v>139</v>
      </c>
      <c r="J24" s="231" t="s">
        <v>140</v>
      </c>
      <c r="K24" s="388" t="s">
        <v>49</v>
      </c>
      <c r="L24" s="205"/>
    </row>
    <row r="25" spans="1:12" customFormat="1" ht="117" customHeight="1" x14ac:dyDescent="0.2">
      <c r="A25" s="20"/>
      <c r="B25" s="390"/>
      <c r="C25" s="391"/>
      <c r="D25" s="391"/>
      <c r="E25" s="391"/>
      <c r="F25" s="392"/>
      <c r="G25" s="233" t="s">
        <v>149</v>
      </c>
      <c r="H25" s="172"/>
      <c r="I25" s="175"/>
      <c r="J25" s="175"/>
      <c r="K25" s="389"/>
      <c r="L25" s="205"/>
    </row>
    <row r="26" spans="1:12" customFormat="1" ht="21.75" customHeight="1" x14ac:dyDescent="0.2">
      <c r="A26" s="20"/>
      <c r="B26" s="383" t="s">
        <v>16</v>
      </c>
      <c r="C26" s="384"/>
      <c r="D26" s="3"/>
      <c r="E26" s="234" t="s">
        <v>17</v>
      </c>
      <c r="F26" s="7"/>
      <c r="G26" s="4"/>
      <c r="H26" s="4"/>
      <c r="I26" s="4"/>
      <c r="J26" s="4"/>
      <c r="K26" s="4"/>
      <c r="L26" s="205"/>
    </row>
    <row r="27" spans="1:12" customFormat="1" ht="24.75" customHeight="1" x14ac:dyDescent="0.2">
      <c r="A27" s="20"/>
      <c r="B27" s="426" t="s">
        <v>153</v>
      </c>
      <c r="C27" s="427"/>
      <c r="D27" s="427"/>
      <c r="E27" s="427"/>
      <c r="F27" s="425"/>
      <c r="G27" s="426" t="s">
        <v>18</v>
      </c>
      <c r="H27" s="427"/>
      <c r="I27" s="427"/>
      <c r="J27" s="427"/>
      <c r="K27" s="425"/>
      <c r="L27" s="205"/>
    </row>
    <row r="28" spans="1:12" customFormat="1" ht="24.75" customHeight="1" x14ac:dyDescent="0.2">
      <c r="A28" s="20"/>
      <c r="B28" s="428"/>
      <c r="C28" s="429"/>
      <c r="D28" s="429"/>
      <c r="E28" s="429"/>
      <c r="F28" s="430"/>
      <c r="G28" s="231" t="s">
        <v>138</v>
      </c>
      <c r="H28" s="231" t="s">
        <v>14</v>
      </c>
      <c r="I28" s="231" t="s">
        <v>139</v>
      </c>
      <c r="J28" s="231" t="s">
        <v>140</v>
      </c>
      <c r="K28" s="388" t="s">
        <v>49</v>
      </c>
      <c r="L28" s="205"/>
    </row>
    <row r="29" spans="1:12" customFormat="1" ht="117" customHeight="1" x14ac:dyDescent="0.2">
      <c r="A29" s="20"/>
      <c r="B29" s="390"/>
      <c r="C29" s="391"/>
      <c r="D29" s="391"/>
      <c r="E29" s="391"/>
      <c r="F29" s="392"/>
      <c r="G29" s="233" t="s">
        <v>149</v>
      </c>
      <c r="H29" s="172"/>
      <c r="I29" s="172"/>
      <c r="J29" s="172"/>
      <c r="K29" s="389"/>
      <c r="L29" s="205"/>
    </row>
    <row r="30" spans="1:12" customFormat="1" ht="21.75" customHeight="1" x14ac:dyDescent="0.2">
      <c r="A30" s="20"/>
      <c r="B30" s="383" t="s">
        <v>16</v>
      </c>
      <c r="C30" s="384"/>
      <c r="D30" s="3"/>
      <c r="E30" s="342" t="s">
        <v>17</v>
      </c>
      <c r="F30" s="7"/>
      <c r="G30" s="4"/>
      <c r="H30" s="4"/>
      <c r="I30" s="4"/>
      <c r="J30" s="4"/>
      <c r="K30" s="4"/>
      <c r="L30" s="205"/>
    </row>
    <row r="31" spans="1:12" customFormat="1" ht="24.75" customHeight="1" x14ac:dyDescent="0.2">
      <c r="A31" s="20"/>
      <c r="B31" s="426" t="s">
        <v>168</v>
      </c>
      <c r="C31" s="427"/>
      <c r="D31" s="427"/>
      <c r="E31" s="427"/>
      <c r="F31" s="425"/>
      <c r="G31" s="383" t="s">
        <v>18</v>
      </c>
      <c r="H31" s="403"/>
      <c r="I31" s="403"/>
      <c r="J31" s="403"/>
      <c r="K31" s="384"/>
      <c r="L31" s="205"/>
    </row>
    <row r="32" spans="1:12" customFormat="1" ht="24.75" customHeight="1" x14ac:dyDescent="0.2">
      <c r="A32" s="20"/>
      <c r="B32" s="428"/>
      <c r="C32" s="429"/>
      <c r="D32" s="429"/>
      <c r="E32" s="429"/>
      <c r="F32" s="430"/>
      <c r="G32" s="231" t="s">
        <v>138</v>
      </c>
      <c r="H32" s="231" t="s">
        <v>14</v>
      </c>
      <c r="I32" s="231" t="s">
        <v>139</v>
      </c>
      <c r="J32" s="231" t="s">
        <v>140</v>
      </c>
      <c r="K32" s="388" t="s">
        <v>49</v>
      </c>
      <c r="L32" s="205"/>
    </row>
    <row r="33" spans="1:12" customFormat="1" ht="117" customHeight="1" x14ac:dyDescent="0.2">
      <c r="A33" s="20"/>
      <c r="B33" s="377"/>
      <c r="C33" s="377"/>
      <c r="D33" s="377"/>
      <c r="E33" s="377"/>
      <c r="F33" s="377"/>
      <c r="G33" s="233" t="s">
        <v>149</v>
      </c>
      <c r="H33" s="174"/>
      <c r="I33" s="174"/>
      <c r="J33" s="174"/>
      <c r="K33" s="389"/>
      <c r="L33" s="207"/>
    </row>
    <row r="34" spans="1:12" customFormat="1" ht="21.75" customHeight="1" x14ac:dyDescent="0.2">
      <c r="A34" s="20"/>
      <c r="B34" s="383" t="s">
        <v>16</v>
      </c>
      <c r="C34" s="384"/>
      <c r="D34" s="3"/>
      <c r="E34" s="234" t="s">
        <v>17</v>
      </c>
      <c r="F34" s="7"/>
      <c r="G34" s="4"/>
      <c r="H34" s="4"/>
      <c r="I34" s="4"/>
      <c r="J34" s="4"/>
      <c r="K34" s="4"/>
      <c r="L34" s="205"/>
    </row>
    <row r="35" spans="1:12" customFormat="1" ht="24.75" customHeight="1" x14ac:dyDescent="0.2">
      <c r="A35" s="20"/>
      <c r="B35" s="426" t="s">
        <v>236</v>
      </c>
      <c r="C35" s="427"/>
      <c r="D35" s="427"/>
      <c r="E35" s="427"/>
      <c r="F35" s="425"/>
      <c r="G35" s="426" t="s">
        <v>18</v>
      </c>
      <c r="H35" s="427"/>
      <c r="I35" s="427"/>
      <c r="J35" s="427"/>
      <c r="K35" s="425"/>
      <c r="L35" s="205"/>
    </row>
    <row r="36" spans="1:12" customFormat="1" ht="24.75" customHeight="1" x14ac:dyDescent="0.2">
      <c r="A36" s="20"/>
      <c r="B36" s="428"/>
      <c r="C36" s="429"/>
      <c r="D36" s="429"/>
      <c r="E36" s="429"/>
      <c r="F36" s="430"/>
      <c r="G36" s="231" t="s">
        <v>138</v>
      </c>
      <c r="H36" s="231" t="s">
        <v>14</v>
      </c>
      <c r="I36" s="231" t="s">
        <v>139</v>
      </c>
      <c r="J36" s="231" t="s">
        <v>140</v>
      </c>
      <c r="K36" s="388" t="s">
        <v>49</v>
      </c>
      <c r="L36" s="205"/>
    </row>
    <row r="37" spans="1:12" customFormat="1" ht="117" customHeight="1" x14ac:dyDescent="0.2">
      <c r="A37" s="20"/>
      <c r="B37" s="390"/>
      <c r="C37" s="391"/>
      <c r="D37" s="391"/>
      <c r="E37" s="391"/>
      <c r="F37" s="392"/>
      <c r="G37" s="346" t="s">
        <v>149</v>
      </c>
      <c r="H37" s="172"/>
      <c r="I37" s="172"/>
      <c r="J37" s="172"/>
      <c r="K37" s="389"/>
      <c r="L37" s="205"/>
    </row>
    <row r="38" spans="1:12" customFormat="1" ht="21.75" customHeight="1" x14ac:dyDescent="0.2">
      <c r="A38" s="20"/>
      <c r="B38" s="383" t="s">
        <v>16</v>
      </c>
      <c r="C38" s="384"/>
      <c r="D38" s="3"/>
      <c r="E38" s="234" t="s">
        <v>17</v>
      </c>
      <c r="F38" s="7"/>
      <c r="G38" s="4"/>
      <c r="H38" s="4"/>
      <c r="I38" s="4"/>
      <c r="J38" s="4"/>
      <c r="K38" s="4"/>
      <c r="L38" s="205"/>
    </row>
    <row r="39" spans="1:12" customFormat="1" ht="24.75" customHeight="1" x14ac:dyDescent="0.2">
      <c r="A39" s="20"/>
      <c r="B39" s="426" t="s">
        <v>237</v>
      </c>
      <c r="C39" s="427"/>
      <c r="D39" s="427"/>
      <c r="E39" s="427"/>
      <c r="F39" s="425"/>
      <c r="G39" s="383" t="s">
        <v>18</v>
      </c>
      <c r="H39" s="403"/>
      <c r="I39" s="403"/>
      <c r="J39" s="403"/>
      <c r="K39" s="384"/>
      <c r="L39" s="205"/>
    </row>
    <row r="40" spans="1:12" customFormat="1" ht="24.75" customHeight="1" x14ac:dyDescent="0.2">
      <c r="A40" s="20"/>
      <c r="B40" s="428"/>
      <c r="C40" s="429"/>
      <c r="D40" s="429"/>
      <c r="E40" s="429"/>
      <c r="F40" s="430"/>
      <c r="G40" s="231" t="s">
        <v>138</v>
      </c>
      <c r="H40" s="231" t="s">
        <v>14</v>
      </c>
      <c r="I40" s="231" t="s">
        <v>139</v>
      </c>
      <c r="J40" s="231" t="s">
        <v>140</v>
      </c>
      <c r="K40" s="388" t="s">
        <v>49</v>
      </c>
      <c r="L40" s="205"/>
    </row>
    <row r="41" spans="1:12" customFormat="1" ht="117" customHeight="1" x14ac:dyDescent="0.2">
      <c r="A41" s="20"/>
      <c r="B41" s="377"/>
      <c r="C41" s="377"/>
      <c r="D41" s="377"/>
      <c r="E41" s="377"/>
      <c r="F41" s="377"/>
      <c r="G41" s="233" t="s">
        <v>149</v>
      </c>
      <c r="H41" s="174"/>
      <c r="I41" s="174"/>
      <c r="J41" s="174"/>
      <c r="K41" s="389"/>
      <c r="L41" s="207"/>
    </row>
    <row r="42" spans="1:12" customFormat="1" ht="21.75" customHeight="1" x14ac:dyDescent="0.2">
      <c r="A42" s="20"/>
      <c r="B42" s="383" t="s">
        <v>16</v>
      </c>
      <c r="C42" s="384"/>
      <c r="D42" s="3"/>
      <c r="E42" s="234" t="s">
        <v>17</v>
      </c>
      <c r="F42" s="7"/>
      <c r="G42" s="4"/>
      <c r="H42" s="4"/>
      <c r="I42" s="4"/>
      <c r="J42" s="4"/>
      <c r="K42" s="4"/>
      <c r="L42" s="205"/>
    </row>
    <row r="43" spans="1:12" customFormat="1" ht="3" customHeight="1" x14ac:dyDescent="0.2">
      <c r="A43" s="20"/>
      <c r="B43" s="42"/>
      <c r="C43" s="43"/>
      <c r="D43" s="44"/>
      <c r="E43" s="45"/>
      <c r="F43" s="27"/>
      <c r="G43" s="46"/>
      <c r="H43" s="46"/>
      <c r="I43" s="46"/>
      <c r="J43" s="46"/>
      <c r="K43" s="20"/>
      <c r="L43" s="205"/>
    </row>
    <row r="44" spans="1:12" customFormat="1" ht="25.5" customHeight="1" x14ac:dyDescent="0.2">
      <c r="A44" s="20"/>
      <c r="B44" s="27" t="s">
        <v>34</v>
      </c>
      <c r="C44" s="393">
        <f>'tablas de calculo'!Z1</f>
        <v>0</v>
      </c>
      <c r="D44" s="393"/>
      <c r="E44" s="37">
        <f>SUM(F18,F22,F26,F30,F34,F38,F42)</f>
        <v>0</v>
      </c>
      <c r="F44" s="379"/>
      <c r="G44" s="379"/>
      <c r="H44" s="379"/>
      <c r="I44" s="30"/>
      <c r="J44" s="30"/>
      <c r="K44" s="30"/>
      <c r="L44" s="205"/>
    </row>
    <row r="45" spans="1:12" customFormat="1" ht="25.5" customHeight="1" x14ac:dyDescent="0.2">
      <c r="A45" s="20"/>
      <c r="B45" s="27" t="s">
        <v>35</v>
      </c>
      <c r="C45" s="393">
        <f>'tablas de calculo'!Z2</f>
        <v>0</v>
      </c>
      <c r="D45" s="393"/>
      <c r="E45" s="38"/>
      <c r="F45" s="379"/>
      <c r="G45" s="379"/>
      <c r="H45" s="379"/>
      <c r="I45" s="30"/>
      <c r="J45" s="30"/>
      <c r="K45" s="30"/>
      <c r="L45" s="205"/>
    </row>
    <row r="46" spans="1:12" customFormat="1" ht="25.5" customHeight="1" x14ac:dyDescent="0.2">
      <c r="A46" s="20"/>
      <c r="B46" s="27" t="s">
        <v>36</v>
      </c>
      <c r="C46" s="381">
        <f>'tablas de calculo'!Z3</f>
        <v>0</v>
      </c>
      <c r="D46" s="382"/>
      <c r="E46" s="39"/>
      <c r="F46" s="380"/>
      <c r="G46" s="380"/>
      <c r="H46" s="380"/>
      <c r="I46" s="30"/>
      <c r="J46" s="30"/>
      <c r="K46" s="30"/>
      <c r="L46" s="205"/>
    </row>
    <row r="47" spans="1:12" customFormat="1" ht="25.5" customHeight="1" x14ac:dyDescent="0.2">
      <c r="A47" s="20"/>
      <c r="B47" s="27" t="s">
        <v>126</v>
      </c>
      <c r="C47" s="381">
        <f>'tablas de calculo'!Z4</f>
        <v>0</v>
      </c>
      <c r="D47" s="382"/>
      <c r="E47" s="39"/>
      <c r="F47" s="378" t="s">
        <v>154</v>
      </c>
      <c r="G47" s="378"/>
      <c r="H47" s="378"/>
      <c r="I47" s="30"/>
      <c r="J47" s="30"/>
      <c r="K47" s="30"/>
      <c r="L47" s="205"/>
    </row>
    <row r="48" spans="1:12" customFormat="1" ht="25.5" customHeight="1" x14ac:dyDescent="0.2">
      <c r="A48" s="20"/>
      <c r="B48" s="27" t="s">
        <v>127</v>
      </c>
      <c r="C48" s="381">
        <f>'tablas de calculo'!Z5</f>
        <v>0</v>
      </c>
      <c r="D48" s="382"/>
      <c r="E48" s="39"/>
      <c r="F48" s="203"/>
      <c r="G48" s="203"/>
      <c r="H48" s="203"/>
      <c r="I48" s="30"/>
      <c r="J48" s="30"/>
      <c r="K48" s="30"/>
      <c r="L48" s="205"/>
    </row>
    <row r="49" spans="1:12" customFormat="1" ht="25.5" customHeight="1" x14ac:dyDescent="0.2">
      <c r="A49" s="20"/>
      <c r="B49" s="27" t="s">
        <v>238</v>
      </c>
      <c r="C49" s="381">
        <f>'tablas de calculo'!Z6</f>
        <v>0</v>
      </c>
      <c r="D49" s="382"/>
      <c r="E49" s="40"/>
      <c r="F49" s="379"/>
      <c r="G49" s="379"/>
      <c r="H49" s="379"/>
      <c r="I49" s="30"/>
      <c r="J49" s="30"/>
      <c r="K49" s="30"/>
      <c r="L49" s="205"/>
    </row>
    <row r="50" spans="1:12" customFormat="1" ht="25.5" customHeight="1" thickBot="1" x14ac:dyDescent="0.25">
      <c r="A50" s="22"/>
      <c r="B50" s="27" t="s">
        <v>239</v>
      </c>
      <c r="C50" s="381">
        <f>'tablas de calculo'!Z7</f>
        <v>0</v>
      </c>
      <c r="D50" s="382"/>
      <c r="E50" s="40"/>
      <c r="F50" s="379"/>
      <c r="G50" s="379"/>
      <c r="H50" s="379"/>
      <c r="I50" s="30"/>
      <c r="J50" s="442"/>
      <c r="K50" s="442"/>
      <c r="L50" s="209"/>
    </row>
    <row r="51" spans="1:12" customFormat="1" ht="32.25" customHeight="1" x14ac:dyDescent="0.2">
      <c r="A51" s="22"/>
      <c r="B51" s="28" t="s">
        <v>6</v>
      </c>
      <c r="C51" s="437" t="str">
        <f>'tablas de calculo'!Z8</f>
        <v>Revisa las ponderaciones</v>
      </c>
      <c r="D51" s="438"/>
      <c r="E51" s="40"/>
      <c r="F51" s="380"/>
      <c r="G51" s="380"/>
      <c r="H51" s="380"/>
      <c r="I51" s="30"/>
      <c r="J51" s="443"/>
      <c r="K51" s="443"/>
      <c r="L51" s="209"/>
    </row>
    <row r="52" spans="1:12" customFormat="1" ht="12.75" x14ac:dyDescent="0.2">
      <c r="A52" s="22"/>
      <c r="B52" s="446" t="s">
        <v>7</v>
      </c>
      <c r="C52" s="440" t="str">
        <f>'tablas de calculo'!Z11</f>
        <v>Aplica la Evaluación</v>
      </c>
      <c r="D52" s="441"/>
      <c r="E52" s="36"/>
      <c r="F52" s="448" t="s">
        <v>155</v>
      </c>
      <c r="G52" s="448"/>
      <c r="H52" s="448"/>
      <c r="I52" s="30"/>
      <c r="J52" s="378" t="s">
        <v>33</v>
      </c>
      <c r="K52" s="378"/>
      <c r="L52" s="209"/>
    </row>
    <row r="53" spans="1:12" customFormat="1" ht="12.75" x14ac:dyDescent="0.2">
      <c r="A53" s="22"/>
      <c r="B53" s="447"/>
      <c r="C53" s="440"/>
      <c r="D53" s="441"/>
      <c r="E53" s="22"/>
      <c r="F53" s="22"/>
      <c r="G53" s="22"/>
      <c r="H53" s="30"/>
      <c r="I53" s="30"/>
      <c r="J53" s="22"/>
      <c r="K53" s="22"/>
      <c r="L53" s="209"/>
    </row>
    <row r="54" spans="1:12" customFormat="1" ht="27.75" customHeight="1" x14ac:dyDescent="0.2">
      <c r="A54" s="22"/>
      <c r="B54" s="29"/>
      <c r="C54" s="31"/>
      <c r="D54" s="22"/>
      <c r="E54" s="445"/>
      <c r="F54" s="445"/>
      <c r="G54" s="22"/>
      <c r="H54" s="236"/>
      <c r="I54" s="22"/>
      <c r="J54" s="767"/>
      <c r="K54" s="22"/>
      <c r="L54" s="209"/>
    </row>
    <row r="55" spans="1:12" customFormat="1" ht="15.75" customHeight="1" x14ac:dyDescent="0.2">
      <c r="A55" s="22"/>
      <c r="B55" s="29"/>
      <c r="C55" s="31"/>
      <c r="D55" s="22"/>
      <c r="E55" s="444" t="s">
        <v>38</v>
      </c>
      <c r="F55" s="444"/>
      <c r="G55" s="32"/>
      <c r="H55" s="33" t="s">
        <v>156</v>
      </c>
      <c r="I55" s="34"/>
      <c r="J55" s="753" t="s">
        <v>251</v>
      </c>
      <c r="K55" s="34"/>
      <c r="L55" s="209"/>
    </row>
    <row r="56" spans="1:12" customFormat="1" ht="6" customHeight="1" x14ac:dyDescent="0.2">
      <c r="A56" s="22"/>
      <c r="B56" s="29"/>
      <c r="C56" s="31"/>
      <c r="D56" s="22"/>
      <c r="E56" s="22"/>
      <c r="F56" s="22"/>
      <c r="G56" s="32"/>
      <c r="H56" s="32"/>
      <c r="I56" s="30"/>
      <c r="J56" s="30"/>
      <c r="K56" s="35"/>
      <c r="L56" s="209"/>
    </row>
    <row r="57" spans="1:12" customFormat="1" ht="9" customHeight="1" x14ac:dyDescent="0.2">
      <c r="A57" s="22"/>
      <c r="B57" s="30"/>
      <c r="C57" s="30"/>
      <c r="D57" s="20"/>
      <c r="E57" s="20"/>
      <c r="F57" s="35"/>
      <c r="G57" s="35"/>
      <c r="H57" s="30"/>
      <c r="I57" s="35"/>
      <c r="J57" s="35"/>
      <c r="K57" s="35"/>
      <c r="L57" s="209"/>
    </row>
    <row r="58" spans="1:12" customFormat="1" ht="15" x14ac:dyDescent="0.2">
      <c r="A58" s="23"/>
      <c r="B58" s="235" t="s">
        <v>41</v>
      </c>
      <c r="C58" s="235"/>
      <c r="D58" s="235"/>
      <c r="E58" s="235"/>
      <c r="F58" s="235"/>
      <c r="G58" s="235"/>
      <c r="H58" s="235"/>
      <c r="I58" s="235"/>
      <c r="J58" s="235"/>
      <c r="K58" s="235"/>
      <c r="L58" s="210"/>
    </row>
    <row r="59" spans="1:12" customFormat="1" ht="30" customHeight="1" x14ac:dyDescent="0.2">
      <c r="A59" s="23"/>
      <c r="B59" s="439"/>
      <c r="C59" s="439"/>
      <c r="D59" s="439"/>
      <c r="E59" s="347" t="s">
        <v>98</v>
      </c>
      <c r="F59" s="400"/>
      <c r="G59" s="401"/>
      <c r="H59" s="401"/>
      <c r="I59" s="401"/>
      <c r="J59" s="401"/>
      <c r="K59" s="402"/>
      <c r="L59" s="210"/>
    </row>
    <row r="60" spans="1:12" customFormat="1" ht="30" customHeight="1" x14ac:dyDescent="0.2">
      <c r="A60" s="23"/>
      <c r="B60" s="397"/>
      <c r="C60" s="398"/>
      <c r="D60" s="399"/>
      <c r="E60" s="347" t="s">
        <v>98</v>
      </c>
      <c r="F60" s="400"/>
      <c r="G60" s="401"/>
      <c r="H60" s="401"/>
      <c r="I60" s="401"/>
      <c r="J60" s="401"/>
      <c r="K60" s="402"/>
      <c r="L60" s="210"/>
    </row>
    <row r="61" spans="1:12" customFormat="1" ht="30" customHeight="1" x14ac:dyDescent="0.2">
      <c r="A61" s="23"/>
      <c r="B61" s="397"/>
      <c r="C61" s="398"/>
      <c r="D61" s="399"/>
      <c r="E61" s="347" t="s">
        <v>98</v>
      </c>
      <c r="F61" s="400"/>
      <c r="G61" s="401"/>
      <c r="H61" s="401"/>
      <c r="I61" s="401"/>
      <c r="J61" s="401"/>
      <c r="K61" s="402"/>
      <c r="L61" s="210"/>
    </row>
    <row r="62" spans="1:12" customFormat="1" ht="30" customHeight="1" x14ac:dyDescent="0.2">
      <c r="A62" s="23"/>
      <c r="B62" s="397"/>
      <c r="C62" s="398"/>
      <c r="D62" s="399"/>
      <c r="E62" s="347" t="s">
        <v>98</v>
      </c>
      <c r="F62" s="400"/>
      <c r="G62" s="401"/>
      <c r="H62" s="401"/>
      <c r="I62" s="401"/>
      <c r="J62" s="401"/>
      <c r="K62" s="402"/>
      <c r="L62" s="210"/>
    </row>
    <row r="63" spans="1:12" customFormat="1" ht="30" customHeight="1" x14ac:dyDescent="0.2">
      <c r="A63" s="23"/>
      <c r="B63" s="397"/>
      <c r="C63" s="398"/>
      <c r="D63" s="399"/>
      <c r="E63" s="347" t="s">
        <v>98</v>
      </c>
      <c r="F63" s="400"/>
      <c r="G63" s="401"/>
      <c r="H63" s="401"/>
      <c r="I63" s="401"/>
      <c r="J63" s="401"/>
      <c r="K63" s="402"/>
      <c r="L63" s="210"/>
    </row>
    <row r="64" spans="1:12" customFormat="1" ht="30" customHeight="1" x14ac:dyDescent="0.2">
      <c r="A64" s="23"/>
      <c r="B64" s="397"/>
      <c r="C64" s="398"/>
      <c r="D64" s="399"/>
      <c r="E64" s="347" t="s">
        <v>98</v>
      </c>
      <c r="F64" s="400"/>
      <c r="G64" s="401"/>
      <c r="H64" s="401"/>
      <c r="I64" s="401"/>
      <c r="J64" s="401"/>
      <c r="K64" s="402"/>
      <c r="L64" s="210"/>
    </row>
    <row r="65" spans="1:12" customFormat="1" ht="30" customHeight="1" x14ac:dyDescent="0.2">
      <c r="A65" s="23"/>
      <c r="B65" s="394"/>
      <c r="C65" s="395"/>
      <c r="D65" s="396"/>
      <c r="E65" s="347" t="s">
        <v>98</v>
      </c>
      <c r="F65" s="385"/>
      <c r="G65" s="386"/>
      <c r="H65" s="386"/>
      <c r="I65" s="386"/>
      <c r="J65" s="386"/>
      <c r="K65" s="387"/>
      <c r="L65" s="210"/>
    </row>
    <row r="66" spans="1:12" customFormat="1" ht="15.75" hidden="1" customHeight="1" x14ac:dyDescent="0.2">
      <c r="A66" s="23"/>
      <c r="B66" s="41"/>
      <c r="C66" s="23"/>
      <c r="D66" s="23"/>
      <c r="E66" s="23"/>
      <c r="F66" s="23"/>
      <c r="G66" s="23"/>
      <c r="H66" s="23"/>
      <c r="I66" s="23"/>
      <c r="J66" s="23"/>
      <c r="K66" s="23"/>
      <c r="L66" s="23"/>
    </row>
    <row r="67" spans="1:12" ht="15.75" hidden="1" customHeight="1" x14ac:dyDescent="0.2"/>
    <row r="68" spans="1:12" ht="15.75" hidden="1" customHeight="1" x14ac:dyDescent="0.2"/>
    <row r="69" spans="1:12" ht="15.75" hidden="1" customHeight="1" x14ac:dyDescent="0.2"/>
    <row r="70" spans="1:12" ht="15.75" hidden="1" customHeight="1" x14ac:dyDescent="0.2"/>
    <row r="71" spans="1:12" ht="15.75" hidden="1" customHeight="1" x14ac:dyDescent="0.2"/>
    <row r="72" spans="1:12" ht="15.75" hidden="1" customHeight="1" x14ac:dyDescent="0.2"/>
    <row r="73" spans="1:12" ht="15.75" hidden="1" customHeight="1" x14ac:dyDescent="0.2"/>
    <row r="74" spans="1:12" ht="15.75" hidden="1" customHeight="1" x14ac:dyDescent="0.2"/>
    <row r="75" spans="1:12" ht="15.75" hidden="1" customHeight="1" x14ac:dyDescent="0.2"/>
    <row r="76" spans="1:12" ht="15.75" hidden="1" customHeight="1" x14ac:dyDescent="0.2"/>
    <row r="77" spans="1:12" ht="15.75" hidden="1" customHeight="1" x14ac:dyDescent="0.2"/>
    <row r="78" spans="1:12" ht="15.75" hidden="1" customHeight="1" x14ac:dyDescent="0.2"/>
    <row r="79" spans="1:12" ht="15.75" hidden="1" customHeight="1" x14ac:dyDescent="0.2"/>
    <row r="80" spans="1:12" ht="15.75" hidden="1" customHeight="1" x14ac:dyDescent="0.2"/>
    <row r="81" ht="15.75" hidden="1" customHeight="1" x14ac:dyDescent="0.2"/>
    <row r="82" ht="15.75" hidden="1" customHeight="1" x14ac:dyDescent="0.2"/>
    <row r="83" ht="15.75" hidden="1" customHeight="1" x14ac:dyDescent="0.2"/>
    <row r="84" ht="15.75" hidden="1" customHeight="1" x14ac:dyDescent="0.2"/>
    <row r="85" ht="15.75" hidden="1" customHeight="1" x14ac:dyDescent="0.2"/>
    <row r="86" ht="15.75" hidden="1" customHeight="1" x14ac:dyDescent="0.2"/>
    <row r="87" ht="15.75" hidden="1" customHeight="1" x14ac:dyDescent="0.2"/>
    <row r="88" ht="15.75" hidden="1" customHeight="1" x14ac:dyDescent="0.2"/>
    <row r="89" ht="15.75" hidden="1" customHeight="1" x14ac:dyDescent="0.2"/>
    <row r="90" ht="15.75" hidden="1" customHeight="1" x14ac:dyDescent="0.2"/>
    <row r="91" ht="15.75" hidden="1" customHeight="1" x14ac:dyDescent="0.2"/>
    <row r="92" ht="15.75" hidden="1" customHeight="1" x14ac:dyDescent="0.2"/>
    <row r="93" ht="15.75" hidden="1" customHeight="1" x14ac:dyDescent="0.2"/>
    <row r="94" ht="15.75" hidden="1" customHeight="1" x14ac:dyDescent="0.2"/>
    <row r="95" ht="15.75" hidden="1" customHeight="1" x14ac:dyDescent="0.2"/>
    <row r="96" ht="15.75" hidden="1" customHeight="1" x14ac:dyDescent="0.2"/>
    <row r="97" ht="15.75" hidden="1" customHeight="1" x14ac:dyDescent="0.2"/>
    <row r="98" ht="15.75" hidden="1" customHeight="1" x14ac:dyDescent="0.2"/>
    <row r="99" ht="15.75" hidden="1" customHeight="1" x14ac:dyDescent="0.2"/>
    <row r="100" ht="15.75" hidden="1" customHeight="1" x14ac:dyDescent="0.2"/>
    <row r="101" ht="15.75" hidden="1" customHeight="1" x14ac:dyDescent="0.2"/>
    <row r="102" ht="15.75" hidden="1" customHeight="1" x14ac:dyDescent="0.2"/>
    <row r="103" ht="15.75" hidden="1" customHeight="1" x14ac:dyDescent="0.2"/>
    <row r="104" ht="15.75" hidden="1" customHeight="1" x14ac:dyDescent="0.2"/>
    <row r="105" ht="15.75" hidden="1" customHeight="1" x14ac:dyDescent="0.2"/>
    <row r="106" ht="15.75" hidden="1" customHeight="1" x14ac:dyDescent="0.2"/>
    <row r="107" ht="15.75" hidden="1" customHeight="1" x14ac:dyDescent="0.2"/>
    <row r="108" ht="15.75" hidden="1" customHeight="1" x14ac:dyDescent="0.2"/>
    <row r="109" ht="15.75" hidden="1" customHeight="1" x14ac:dyDescent="0.2"/>
    <row r="110" ht="15.75" hidden="1" customHeight="1" x14ac:dyDescent="0.2"/>
    <row r="111" ht="15.75" hidden="1" customHeight="1" x14ac:dyDescent="0.2"/>
    <row r="112" ht="15.75" hidden="1" customHeight="1" x14ac:dyDescent="0.2"/>
    <row r="113" ht="15.75" hidden="1" customHeight="1" x14ac:dyDescent="0.2"/>
    <row r="114" ht="15.75" hidden="1" customHeight="1" x14ac:dyDescent="0.2"/>
    <row r="115" ht="15.75" hidden="1" customHeight="1" x14ac:dyDescent="0.2"/>
    <row r="116" ht="15.75" hidden="1" customHeight="1" x14ac:dyDescent="0.2"/>
    <row r="117" ht="15.75" hidden="1" customHeight="1" x14ac:dyDescent="0.2"/>
    <row r="118" ht="15.75" hidden="1" customHeight="1" x14ac:dyDescent="0.2"/>
    <row r="119" ht="15.75" hidden="1" customHeight="1" x14ac:dyDescent="0.2"/>
    <row r="120" ht="15.75" hidden="1" customHeight="1" x14ac:dyDescent="0.2"/>
    <row r="121" ht="15.75" hidden="1" customHeight="1" x14ac:dyDescent="0.2"/>
    <row r="122" ht="15.75" hidden="1" customHeight="1" x14ac:dyDescent="0.2"/>
    <row r="123" ht="15.75" hidden="1" customHeight="1" x14ac:dyDescent="0.2"/>
    <row r="124" ht="15.75" hidden="1" customHeight="1" x14ac:dyDescent="0.2"/>
    <row r="125" ht="15.75" hidden="1" customHeight="1" x14ac:dyDescent="0.2"/>
    <row r="126" ht="15.75" hidden="1" customHeight="1" x14ac:dyDescent="0.2"/>
    <row r="127" ht="15.75" hidden="1" customHeight="1" x14ac:dyDescent="0.2"/>
    <row r="128" ht="15.75" hidden="1" customHeight="1" x14ac:dyDescent="0.2"/>
    <row r="129" ht="15.75" hidden="1" customHeight="1" x14ac:dyDescent="0.2"/>
    <row r="130" ht="15.75" hidden="1" customHeight="1" x14ac:dyDescent="0.2"/>
    <row r="131" ht="15.75" hidden="1" customHeight="1" x14ac:dyDescent="0.2"/>
    <row r="132" ht="15.75" hidden="1" customHeight="1" x14ac:dyDescent="0.2"/>
    <row r="133" ht="15.75" hidden="1" customHeight="1" x14ac:dyDescent="0.2"/>
    <row r="134" ht="15.75" hidden="1" customHeight="1" x14ac:dyDescent="0.2"/>
    <row r="135" ht="15.75" hidden="1" customHeight="1" x14ac:dyDescent="0.2"/>
    <row r="136" ht="15.75" hidden="1" customHeight="1" x14ac:dyDescent="0.2"/>
    <row r="137" ht="15.75" hidden="1" customHeight="1" x14ac:dyDescent="0.2"/>
    <row r="138" ht="15.75" hidden="1" customHeight="1" x14ac:dyDescent="0.2"/>
    <row r="139" ht="15.75" hidden="1" customHeight="1" x14ac:dyDescent="0.2"/>
    <row r="140" ht="15.75" hidden="1" customHeight="1" x14ac:dyDescent="0.2"/>
    <row r="141" ht="15.75" hidden="1" customHeight="1" x14ac:dyDescent="0.2"/>
    <row r="142" ht="15.75" hidden="1" customHeight="1" x14ac:dyDescent="0.2"/>
    <row r="143" ht="15.75" hidden="1" customHeight="1" x14ac:dyDescent="0.2"/>
    <row r="144" ht="15.75" hidden="1" customHeight="1" x14ac:dyDescent="0.2"/>
    <row r="145" ht="15.75" hidden="1" customHeight="1" x14ac:dyDescent="0.2"/>
    <row r="146" ht="15.75" hidden="1" customHeight="1" x14ac:dyDescent="0.2"/>
    <row r="147" ht="15.75" hidden="1" customHeight="1" x14ac:dyDescent="0.2"/>
    <row r="148" ht="15.75" hidden="1" customHeight="1" x14ac:dyDescent="0.2"/>
    <row r="149" ht="15.75" hidden="1" customHeight="1" x14ac:dyDescent="0.2"/>
    <row r="150" ht="15.75" hidden="1" customHeight="1" x14ac:dyDescent="0.2"/>
    <row r="151" ht="15.75" hidden="1" customHeight="1" x14ac:dyDescent="0.2"/>
    <row r="152" ht="15.75" hidden="1" customHeight="1" x14ac:dyDescent="0.2"/>
  </sheetData>
  <sheetProtection password="BD53" sheet="1" objects="1" scenarios="1"/>
  <mergeCells count="77">
    <mergeCell ref="B61:D61"/>
    <mergeCell ref="C52:D53"/>
    <mergeCell ref="J50:K51"/>
    <mergeCell ref="E55:F55"/>
    <mergeCell ref="E54:F54"/>
    <mergeCell ref="B52:B53"/>
    <mergeCell ref="F52:H52"/>
    <mergeCell ref="K36:K37"/>
    <mergeCell ref="K40:K41"/>
    <mergeCell ref="F60:K60"/>
    <mergeCell ref="F61:K61"/>
    <mergeCell ref="F62:K62"/>
    <mergeCell ref="C50:D50"/>
    <mergeCell ref="C51:D51"/>
    <mergeCell ref="B62:D62"/>
    <mergeCell ref="B59:D59"/>
    <mergeCell ref="B60:D60"/>
    <mergeCell ref="B30:C30"/>
    <mergeCell ref="B38:C38"/>
    <mergeCell ref="B35:F36"/>
    <mergeCell ref="B25:F25"/>
    <mergeCell ref="C44:D44"/>
    <mergeCell ref="C46:D46"/>
    <mergeCell ref="F44:H46"/>
    <mergeCell ref="G35:K35"/>
    <mergeCell ref="B37:F37"/>
    <mergeCell ref="B39:F40"/>
    <mergeCell ref="G27:K27"/>
    <mergeCell ref="B31:F32"/>
    <mergeCell ref="B33:F33"/>
    <mergeCell ref="K20:K21"/>
    <mergeCell ref="B15:F16"/>
    <mergeCell ref="G19:K19"/>
    <mergeCell ref="B21:F21"/>
    <mergeCell ref="B23:F24"/>
    <mergeCell ref="B19:F20"/>
    <mergeCell ref="B27:F28"/>
    <mergeCell ref="B10:K10"/>
    <mergeCell ref="G23:K23"/>
    <mergeCell ref="G31:K31"/>
    <mergeCell ref="K32:K33"/>
    <mergeCell ref="B13:K13"/>
    <mergeCell ref="B26:C26"/>
    <mergeCell ref="K16:K17"/>
    <mergeCell ref="G15:K15"/>
    <mergeCell ref="K24:K25"/>
    <mergeCell ref="B22:C22"/>
    <mergeCell ref="B17:F17"/>
    <mergeCell ref="B18:C18"/>
    <mergeCell ref="B6:E6"/>
    <mergeCell ref="B7:E7"/>
    <mergeCell ref="B8:E8"/>
    <mergeCell ref="B11:K11"/>
    <mergeCell ref="B12:K12"/>
    <mergeCell ref="G8:K8"/>
    <mergeCell ref="B9:E9"/>
    <mergeCell ref="G9:K9"/>
    <mergeCell ref="F65:K65"/>
    <mergeCell ref="K28:K29"/>
    <mergeCell ref="B29:F29"/>
    <mergeCell ref="C45:D45"/>
    <mergeCell ref="B65:D65"/>
    <mergeCell ref="B63:D63"/>
    <mergeCell ref="F63:K63"/>
    <mergeCell ref="B64:D64"/>
    <mergeCell ref="F64:K64"/>
    <mergeCell ref="F59:K59"/>
    <mergeCell ref="B41:F41"/>
    <mergeCell ref="J52:K52"/>
    <mergeCell ref="F49:H51"/>
    <mergeCell ref="C47:D47"/>
    <mergeCell ref="C48:D48"/>
    <mergeCell ref="B34:C34"/>
    <mergeCell ref="B42:C42"/>
    <mergeCell ref="F47:H47"/>
    <mergeCell ref="G39:K39"/>
    <mergeCell ref="C49:D49"/>
  </mergeCells>
  <phoneticPr fontId="0" type="noConversion"/>
  <dataValidations xWindow="119" yWindow="200" count="25">
    <dataValidation type="textLength" operator="equal" allowBlank="1" showInputMessage="1" showErrorMessage="1" error="ANOTAR A 18 POSICIONES EL C.U.R.P. DEL EVALUADOR CON MAYUSCULAS" sqref="H54 G56:H56">
      <formula1>18</formula1>
    </dataValidation>
    <dataValidation type="list" allowBlank="1" showInputMessage="1" showErrorMessage="1" prompt="Elija de la lista que se presenta." sqref="D43">
      <formula1>#REF!</formula1>
    </dataValidation>
    <dataValidation type="textLength" operator="equal" allowBlank="1" showInputMessage="1" showErrorMessage="1" error="ANOTAR A 13 POSICIONES EL R.F.C. DEL EVALUADOR CON MAYUSCULAS" sqref="G55 E54:F54">
      <formula1>13</formula1>
    </dataValidation>
    <dataValidation type="textLength" operator="equal" allowBlank="1" showInputMessage="1" showErrorMessage="1" error="ANOTAR A 13 POSICIONES EL R.F.C. DEL EVALUADO CON MAYUSCULAS" sqref="J6:J7 K7">
      <formula1>13</formula1>
    </dataValidation>
    <dataValidation type="textLength" operator="equal" allowBlank="1" showInputMessage="1" showErrorMessage="1" error="ANOTAR A 18 POSICIONES EL C.U.R.P. DEL EVALUADO CON MAYUSCULAS" sqref="J9:K9">
      <formula1>18</formula1>
    </dataValidation>
    <dataValidation type="textLength" operator="equal" allowBlank="1" showInputMessage="1" showErrorMessage="1" error="ANOTAR A EL R.F.C. A 13 POSICIONES DEL EVALUADO CON MAYUSCULAS." sqref="G6">
      <formula1>13</formula1>
    </dataValidation>
    <dataValidation type="textLength" operator="equal" allowBlank="1" showInputMessage="1" showErrorMessage="1" error="ANOTAR A 18 POSICIONES AL C.U.R.P. DEL EVALUADO CON MAYUSCULAS" sqref="I6">
      <formula1>18</formula1>
    </dataValidation>
    <dataValidation operator="equal" allowBlank="1" showInputMessage="1" showErrorMessage="1" prompt="INGRESAR EL NUMERO DE RUSP, SIN CEROS AL INICIO_x000a_" sqref="K6"/>
    <dataValidation type="whole" allowBlank="1" showInputMessage="1" showErrorMessage="1" prompt="Anote en numero, la ponderación de cada meta utilizada._x000a__x000a_La suma de las ponderaciones de las metas utilizadas deberá sumar 100." sqref="F18 F22 F42 F38 F26 F34 F30">
      <formula1>1</formula1>
      <formula2>100</formula2>
    </dataValidation>
    <dataValidation type="list" allowBlank="1" showInputMessage="1" showErrorMessage="1" prompt="Elige de la Lista que se presenta" sqref="C43">
      <formula1>$C$58:$C$63</formula1>
    </dataValidation>
    <dataValidation type="list" errorStyle="information" allowBlank="1" showInputMessage="1" showErrorMessage="1" error="ES CORRECTO EL NOMBRE...?" prompt="DESCRIBA Y ESPECÍFIQUE,EN SU CASO, EL TIPO DE ACCIÓN CORRECTIVA O DE MEJORA DEL DESEMPEÑO QUE CONSIDERE NECESARIO O ADECUADO._x000a_ESTAS ACCIONES PUEDEN INCLUIR:" sqref="B59:C65">
      <formula1>"APRENDIZAJE DE HABILIDADES O CONOCIMIENTOS ESPECIFICOS,ASESORIA PERSONALIZADA,FACULTAMIENTO,SEGUIMIENTO ESPECIAL,OTROS: (ANOTE EL NOMBRE)"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18">
      <formula1>COUNTIF($G$18:$K$18,K18)=1</formula1>
    </dataValidation>
    <dataValidation type="custom" allowBlank="1" showInputMessage="1" showErrorMessage="1" error="Elije una sola opción en los parámetros de evaluación" sqref="G18:J18">
      <formula1>COUNTIF($G$18:$K$18,G18)=1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22">
      <formula1>COUNTIF($G$22:$K$22,K22)=1</formula1>
    </dataValidation>
    <dataValidation type="custom" allowBlank="1" showInputMessage="1" showErrorMessage="1" error="Elije una sola opción en los parámetros de evaluación" sqref="G22:J22">
      <formula1>COUNTIF($G$22:$K$22,G22)=1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26">
      <formula1>COUNTIF($G$26:$K$26,K26)=1</formula1>
    </dataValidation>
    <dataValidation type="custom" allowBlank="1" showInputMessage="1" showErrorMessage="1" error="Elije una sola opción en los parámetros de evaluación" sqref="G26:J26">
      <formula1>COUNTIF($G$26:$K$26,G26)=1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30">
      <formula1>COUNTIF($G$30:$K$30,K30)=1</formula1>
    </dataValidation>
    <dataValidation type="custom" allowBlank="1" showInputMessage="1" showErrorMessage="1" error="Elije una sola opción en los parámetros de evaluación" sqref="G30:J30">
      <formula1>COUNTIF($G$30:$K$30,G30)=1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34">
      <formula1>COUNTIF($G$34:$K$34,K34)=1</formula1>
    </dataValidation>
    <dataValidation type="custom" allowBlank="1" showInputMessage="1" showErrorMessage="1" error="Elije una sola opción en los parámetros de evaluación" sqref="G34:J34">
      <formula1>COUNTIF($G$34:$K$34,G34)=1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38">
      <formula1>COUNTIF($G$38:$K$38,K38)=1</formula1>
    </dataValidation>
    <dataValidation type="custom" allowBlank="1" showInputMessage="1" showErrorMessage="1" error="Elije una sola opción en los parámetros de evaluación" sqref="G38:J38">
      <formula1>COUNTIF($G$38:$K$38,G38)=1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42">
      <formula1>COUNTIF($G$42:$K$42,K42)=1</formula1>
    </dataValidation>
    <dataValidation type="custom" allowBlank="1" showInputMessage="1" showErrorMessage="1" error="Elije una sola opción en los parámetros de evaluación" sqref="G42:J42">
      <formula1>COUNTIF($G$42:$K$42,G42)=1</formula1>
    </dataValidation>
  </dataValidations>
  <printOptions horizontalCentered="1" verticalCentered="1"/>
  <pageMargins left="0" right="0" top="0" bottom="0" header="0" footer="0"/>
  <pageSetup scale="38" orientation="portrait" r:id="rId1"/>
  <headerFooter alignWithMargins="0">
    <oddHeader xml:space="preserve">&amp;C&amp;"Arial,Negrita"
</oddHeader>
  </headerFooter>
  <cellWatches>
    <cellWatch r="G17"/>
  </cellWatche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indexed="44"/>
    <pageSetUpPr fitToPage="1"/>
  </sheetPr>
  <dimension ref="A1:IU74"/>
  <sheetViews>
    <sheetView showGridLines="0" zoomScale="85" zoomScaleNormal="85" zoomScaleSheetLayoutView="50" workbookViewId="0"/>
  </sheetViews>
  <sheetFormatPr baseColWidth="10" defaultColWidth="0" defaultRowHeight="12.75" zeroHeight="1" x14ac:dyDescent="0.2"/>
  <cols>
    <col min="1" max="1" width="1.7109375" customWidth="1"/>
    <col min="2" max="2" width="44.85546875" customWidth="1"/>
    <col min="3" max="3" width="22" customWidth="1"/>
    <col min="4" max="4" width="16.5703125" customWidth="1"/>
    <col min="5" max="5" width="19.42578125" customWidth="1"/>
    <col min="6" max="6" width="13.5703125" customWidth="1"/>
    <col min="7" max="7" width="23.5703125" customWidth="1"/>
    <col min="8" max="8" width="16.140625" customWidth="1"/>
    <col min="9" max="9" width="15.5703125" customWidth="1"/>
    <col min="10" max="10" width="1.7109375" customWidth="1"/>
    <col min="11" max="11" width="12.5703125" hidden="1" customWidth="1"/>
    <col min="12" max="12" width="14" hidden="1" customWidth="1"/>
    <col min="13" max="13" width="16.140625" hidden="1" customWidth="1"/>
    <col min="14" max="14" width="7.140625" hidden="1" customWidth="1"/>
    <col min="15" max="15" width="5.42578125" hidden="1" customWidth="1"/>
    <col min="16" max="16" width="4" hidden="1" customWidth="1"/>
    <col min="17" max="17" width="29.7109375" hidden="1" customWidth="1"/>
    <col min="18" max="19" width="29.140625" hidden="1" customWidth="1"/>
    <col min="20" max="255" width="11.42578125" hidden="1" customWidth="1"/>
    <col min="256" max="16384" width="1.5703125" hidden="1"/>
  </cols>
  <sheetData>
    <row r="1" spans="1:10" s="752" customFormat="1" ht="3" customHeight="1" x14ac:dyDescent="0.2"/>
    <row r="2" spans="1:10" s="752" customFormat="1" ht="55.5" customHeight="1" x14ac:dyDescent="0.2"/>
    <row r="3" spans="1:10" s="752" customFormat="1" ht="3" customHeight="1" x14ac:dyDescent="0.2"/>
    <row r="4" spans="1:10" s="211" customFormat="1" ht="27" customHeight="1" x14ac:dyDescent="0.2">
      <c r="A4" s="20"/>
      <c r="B4" s="729" t="s">
        <v>40</v>
      </c>
      <c r="C4" s="730"/>
      <c r="D4" s="730"/>
      <c r="E4" s="730"/>
      <c r="F4" s="730"/>
      <c r="G4" s="730"/>
      <c r="H4" s="730"/>
      <c r="I4" s="731"/>
      <c r="J4" s="19"/>
    </row>
    <row r="5" spans="1:10" s="211" customFormat="1" ht="3" customHeight="1" x14ac:dyDescent="0.2">
      <c r="A5" s="20"/>
      <c r="B5" s="246"/>
      <c r="C5" s="246"/>
      <c r="D5" s="246"/>
      <c r="E5" s="246"/>
      <c r="F5" s="246"/>
      <c r="G5" s="246"/>
      <c r="H5" s="246"/>
      <c r="I5" s="246"/>
      <c r="J5" s="19"/>
    </row>
    <row r="6" spans="1:10" s="211" customFormat="1" ht="27" customHeight="1" x14ac:dyDescent="0.25">
      <c r="A6" s="20"/>
      <c r="B6" s="720">
        <f>APOR.DEST.!B3</f>
        <v>0</v>
      </c>
      <c r="C6" s="721"/>
      <c r="D6" s="721"/>
      <c r="E6" s="721"/>
      <c r="F6" s="721"/>
      <c r="G6" s="721"/>
      <c r="H6" s="721"/>
      <c r="I6" s="722"/>
      <c r="J6" s="19"/>
    </row>
    <row r="7" spans="1:10" s="211" customFormat="1" ht="10.5" customHeight="1" x14ac:dyDescent="0.2">
      <c r="A7" s="20"/>
      <c r="B7" s="723" t="str">
        <f>APOR.DEST.!B4</f>
        <v>NOMBRE DEL EVALUADO</v>
      </c>
      <c r="C7" s="724"/>
      <c r="D7" s="724"/>
      <c r="E7" s="724"/>
      <c r="F7" s="724"/>
      <c r="G7" s="724"/>
      <c r="H7" s="724"/>
      <c r="I7" s="725"/>
      <c r="J7" s="19"/>
    </row>
    <row r="8" spans="1:10" s="211" customFormat="1" ht="27" customHeight="1" x14ac:dyDescent="0.25">
      <c r="A8" s="20"/>
      <c r="B8" s="726">
        <f>APOR.DEST.!B5</f>
        <v>0</v>
      </c>
      <c r="C8" s="727"/>
      <c r="D8" s="727"/>
      <c r="E8" s="727"/>
      <c r="F8" s="727"/>
      <c r="G8" s="727"/>
      <c r="H8" s="727"/>
      <c r="I8" s="728"/>
      <c r="J8" s="19"/>
    </row>
    <row r="9" spans="1:10" s="211" customFormat="1" ht="10.5" customHeight="1" x14ac:dyDescent="0.2">
      <c r="A9" s="20"/>
      <c r="B9" s="723" t="str">
        <f>APOR.DEST.!B6</f>
        <v>DENOMINACIÓN DEL PUESTO</v>
      </c>
      <c r="C9" s="724"/>
      <c r="D9" s="724"/>
      <c r="E9" s="724"/>
      <c r="F9" s="724"/>
      <c r="G9" s="724"/>
      <c r="H9" s="724"/>
      <c r="I9" s="725"/>
      <c r="J9" s="19"/>
    </row>
    <row r="10" spans="1:10" s="211" customFormat="1" ht="27" customHeight="1" x14ac:dyDescent="0.25">
      <c r="A10" s="20"/>
      <c r="B10" s="315">
        <f>APOR.DEST.!G3</f>
        <v>0</v>
      </c>
      <c r="C10" s="316"/>
      <c r="D10" s="733">
        <f>APOR.DEST.!J3</f>
        <v>0</v>
      </c>
      <c r="E10" s="733"/>
      <c r="F10" s="317"/>
      <c r="G10" s="734">
        <f>APOR.DEST.!J5</f>
        <v>0</v>
      </c>
      <c r="H10" s="734"/>
      <c r="I10" s="735"/>
      <c r="J10" s="19"/>
    </row>
    <row r="11" spans="1:10" s="211" customFormat="1" ht="10.5" customHeight="1" x14ac:dyDescent="0.2">
      <c r="A11" s="20"/>
      <c r="B11" s="318" t="str">
        <f>APOR.DEST.!G4</f>
        <v>RFC</v>
      </c>
      <c r="C11" s="319"/>
      <c r="D11" s="724" t="str">
        <f>APOR.DEST.!J4</f>
        <v>CURP</v>
      </c>
      <c r="E11" s="724"/>
      <c r="F11" s="319"/>
      <c r="G11" s="718" t="str">
        <f>APOR.DEST.!J6</f>
        <v>RUSP</v>
      </c>
      <c r="H11" s="718"/>
      <c r="I11" s="719"/>
      <c r="J11" s="19"/>
    </row>
    <row r="12" spans="1:10" s="211" customFormat="1" ht="27" customHeight="1" x14ac:dyDescent="0.25">
      <c r="A12" s="20"/>
      <c r="B12" s="726">
        <f>APOR.DEST.!B7</f>
        <v>0</v>
      </c>
      <c r="C12" s="727"/>
      <c r="D12" s="727"/>
      <c r="E12" s="727"/>
      <c r="F12" s="727"/>
      <c r="G12" s="727"/>
      <c r="H12" s="727"/>
      <c r="I12" s="728"/>
      <c r="J12" s="19"/>
    </row>
    <row r="13" spans="1:10" s="211" customFormat="1" ht="10.5" customHeight="1" x14ac:dyDescent="0.2">
      <c r="A13" s="20"/>
      <c r="B13" s="736" t="str">
        <f>APOR.DEST.!B8</f>
        <v>NOMBRE DE LA DEPENDENCIA U ÓRGANO ADMINISTRATIVO DESCONCENTRADO</v>
      </c>
      <c r="C13" s="737"/>
      <c r="D13" s="737"/>
      <c r="E13" s="737"/>
      <c r="F13" s="737"/>
      <c r="G13" s="737"/>
      <c r="H13" s="737"/>
      <c r="I13" s="738"/>
      <c r="J13" s="19"/>
    </row>
    <row r="14" spans="1:10" s="211" customFormat="1" ht="27" customHeight="1" x14ac:dyDescent="0.25">
      <c r="A14" s="20"/>
      <c r="B14" s="726">
        <f>APOR.DEST.!G7</f>
        <v>0</v>
      </c>
      <c r="C14" s="727"/>
      <c r="D14" s="727"/>
      <c r="E14" s="727"/>
      <c r="F14" s="727"/>
      <c r="G14" s="727"/>
      <c r="H14" s="727"/>
      <c r="I14" s="728"/>
      <c r="J14" s="19"/>
    </row>
    <row r="15" spans="1:10" s="211" customFormat="1" ht="10.5" customHeight="1" x14ac:dyDescent="0.2">
      <c r="A15" s="20"/>
      <c r="B15" s="739" t="str">
        <f>APOR.DEST.!G8</f>
        <v>CLAVE Y NOMBRE DE LA UNIDAD RESPONSABLE</v>
      </c>
      <c r="C15" s="740"/>
      <c r="D15" s="740"/>
      <c r="E15" s="740"/>
      <c r="F15" s="740"/>
      <c r="G15" s="740"/>
      <c r="H15" s="740"/>
      <c r="I15" s="741"/>
      <c r="J15" s="19"/>
    </row>
    <row r="16" spans="1:10" s="211" customFormat="1" ht="3" customHeight="1" x14ac:dyDescent="0.2">
      <c r="A16" s="20"/>
      <c r="B16" s="246"/>
      <c r="C16" s="246"/>
      <c r="D16" s="246"/>
      <c r="E16" s="246"/>
      <c r="F16" s="246"/>
      <c r="G16" s="246"/>
      <c r="H16" s="246"/>
      <c r="I16" s="246"/>
      <c r="J16" s="19"/>
    </row>
    <row r="17" spans="1:10" s="211" customFormat="1" ht="22.5" customHeight="1" x14ac:dyDescent="0.2">
      <c r="A17" s="20"/>
      <c r="B17" s="729" t="s">
        <v>198</v>
      </c>
      <c r="C17" s="730"/>
      <c r="D17" s="730"/>
      <c r="E17" s="730"/>
      <c r="F17" s="730"/>
      <c r="G17" s="730"/>
      <c r="H17" s="730"/>
      <c r="I17" s="731"/>
      <c r="J17" s="19"/>
    </row>
    <row r="18" spans="1:10" s="211" customFormat="1" ht="3" customHeight="1" x14ac:dyDescent="0.2">
      <c r="A18" s="20"/>
      <c r="B18" s="246"/>
      <c r="C18" s="246"/>
      <c r="D18" s="246"/>
      <c r="E18" s="246"/>
      <c r="F18" s="246"/>
      <c r="G18" s="246"/>
      <c r="H18" s="246"/>
      <c r="I18" s="246"/>
      <c r="J18" s="19"/>
    </row>
    <row r="19" spans="1:10" s="211" customFormat="1" ht="19.5" customHeight="1" x14ac:dyDescent="0.2">
      <c r="A19" s="20"/>
      <c r="B19" s="320"/>
      <c r="C19" s="321"/>
      <c r="D19" s="321"/>
      <c r="E19" s="321"/>
      <c r="F19" s="321"/>
      <c r="G19" s="321"/>
      <c r="H19" s="745" t="s">
        <v>27</v>
      </c>
      <c r="I19" s="746"/>
      <c r="J19" s="19"/>
    </row>
    <row r="20" spans="1:10" s="211" customFormat="1" ht="45" customHeight="1" x14ac:dyDescent="0.2">
      <c r="A20" s="151"/>
      <c r="B20" s="353"/>
      <c r="C20" s="352" t="s">
        <v>197</v>
      </c>
      <c r="D20" s="352"/>
      <c r="E20" s="350"/>
      <c r="F20" s="350"/>
      <c r="G20" s="351" t="str">
        <f>'tablas de calculo'!AG14</f>
        <v>Revisa las Ponderaciones</v>
      </c>
      <c r="H20" s="732" t="str">
        <f>'tablas de calculo'!AJ13</f>
        <v>Verifica la Evaluación</v>
      </c>
      <c r="I20" s="462"/>
      <c r="J20" s="19"/>
    </row>
    <row r="21" spans="1:10" s="211" customFormat="1" ht="33" customHeight="1" x14ac:dyDescent="0.2">
      <c r="A21" s="20"/>
      <c r="B21" s="353"/>
      <c r="C21" s="312"/>
      <c r="D21" s="747" t="s">
        <v>247</v>
      </c>
      <c r="E21" s="747"/>
      <c r="F21" s="356" t="str">
        <f>'tablas de calculo'!AR4</f>
        <v>Verifica el 3° requisito</v>
      </c>
      <c r="G21" s="355"/>
      <c r="H21" s="312"/>
      <c r="I21" s="324"/>
      <c r="J21" s="19"/>
    </row>
    <row r="22" spans="1:10" s="211" customFormat="1" ht="24" customHeight="1" x14ac:dyDescent="0.2">
      <c r="A22" s="20"/>
      <c r="B22" s="325"/>
      <c r="C22" s="326"/>
      <c r="D22" s="312"/>
      <c r="E22" s="354"/>
      <c r="F22" s="355"/>
      <c r="G22" s="355"/>
      <c r="H22" s="312"/>
      <c r="I22" s="324"/>
      <c r="J22" s="19"/>
    </row>
    <row r="23" spans="1:10" s="211" customFormat="1" ht="45" customHeight="1" x14ac:dyDescent="0.2">
      <c r="A23" s="20"/>
      <c r="B23" s="325"/>
      <c r="C23" s="744" t="s">
        <v>248</v>
      </c>
      <c r="D23" s="744"/>
      <c r="E23" s="744"/>
      <c r="F23" s="744"/>
      <c r="G23" s="351" t="str">
        <f>'tablas de calculo'!AG18</f>
        <v>Revisa las Ponderaciones</v>
      </c>
      <c r="H23" s="717" t="str">
        <f>'tablas de calculo'!AJ17</f>
        <v>Verifica la Evaluación</v>
      </c>
      <c r="I23" s="462"/>
      <c r="J23" s="19"/>
    </row>
    <row r="24" spans="1:10" s="211" customFormat="1" ht="24.75" customHeight="1" x14ac:dyDescent="0.2">
      <c r="A24" s="20"/>
      <c r="B24" s="327"/>
      <c r="C24" s="328"/>
      <c r="D24" s="328"/>
      <c r="E24" s="329"/>
      <c r="F24" s="330"/>
      <c r="G24" s="331"/>
      <c r="H24" s="332"/>
      <c r="I24" s="333"/>
      <c r="J24" s="19"/>
    </row>
    <row r="25" spans="1:10" s="211" customFormat="1" ht="45" customHeight="1" x14ac:dyDescent="0.2">
      <c r="A25" s="20"/>
      <c r="B25" s="348"/>
      <c r="C25" s="744" t="s">
        <v>249</v>
      </c>
      <c r="D25" s="744"/>
      <c r="E25" s="744"/>
      <c r="F25" s="744"/>
      <c r="G25" s="357">
        <f>'tablas de calculo'!AK2</f>
        <v>10</v>
      </c>
      <c r="H25" s="717" t="str">
        <f>'tablas de calculo'!AK3</f>
        <v>DEFICIENTE</v>
      </c>
      <c r="I25" s="462"/>
      <c r="J25" s="19"/>
    </row>
    <row r="26" spans="1:10" s="211" customFormat="1" ht="32.25" customHeight="1" x14ac:dyDescent="0.2">
      <c r="A26" s="20"/>
      <c r="B26" s="334"/>
      <c r="C26" s="748" t="s">
        <v>217</v>
      </c>
      <c r="D26" s="748"/>
      <c r="E26" s="349">
        <f>'tablas de calculo'!AJ4</f>
        <v>10</v>
      </c>
      <c r="F26" s="429"/>
      <c r="G26" s="429"/>
      <c r="H26" s="335"/>
      <c r="I26" s="324"/>
      <c r="J26" s="19"/>
    </row>
    <row r="27" spans="1:10" s="211" customFormat="1" ht="19.5" customHeight="1" x14ac:dyDescent="0.25">
      <c r="A27" s="20"/>
      <c r="B27" s="334"/>
      <c r="C27" s="336"/>
      <c r="D27" s="323"/>
      <c r="E27" s="323"/>
      <c r="F27" s="322"/>
      <c r="G27" s="322"/>
      <c r="H27" s="335"/>
      <c r="I27" s="324"/>
      <c r="J27" s="19"/>
    </row>
    <row r="28" spans="1:10" s="211" customFormat="1" ht="39.75" customHeight="1" x14ac:dyDescent="0.2">
      <c r="A28" s="20"/>
      <c r="B28" s="334"/>
      <c r="C28" s="749" t="s">
        <v>219</v>
      </c>
      <c r="D28" s="749"/>
      <c r="E28" s="349">
        <f>'tablas de calculo'!AG11</f>
        <v>0</v>
      </c>
      <c r="F28" s="743"/>
      <c r="G28" s="743"/>
      <c r="H28" s="335"/>
      <c r="I28" s="324"/>
      <c r="J28" s="19"/>
    </row>
    <row r="29" spans="1:10" s="211" customFormat="1" ht="24" customHeight="1" x14ac:dyDescent="0.2">
      <c r="A29" s="20"/>
      <c r="B29" s="337"/>
      <c r="C29" s="338"/>
      <c r="D29" s="338"/>
      <c r="E29" s="312"/>
      <c r="F29" s="312"/>
      <c r="G29" s="312"/>
      <c r="H29" s="312"/>
      <c r="I29" s="324"/>
      <c r="J29" s="19"/>
    </row>
    <row r="30" spans="1:10" s="211" customFormat="1" ht="45" customHeight="1" x14ac:dyDescent="0.2">
      <c r="A30" s="20"/>
      <c r="B30" s="337"/>
      <c r="C30" s="358"/>
      <c r="D30" s="358"/>
      <c r="E30" s="744" t="s">
        <v>136</v>
      </c>
      <c r="F30" s="744"/>
      <c r="G30" s="350" t="e">
        <f>'tablas de calculo'!AK20</f>
        <v>#VALUE!</v>
      </c>
      <c r="H30" s="717" t="e">
        <f>'tablas de calculo'!AJ20</f>
        <v>#VALUE!</v>
      </c>
      <c r="I30" s="462"/>
      <c r="J30" s="19"/>
    </row>
    <row r="31" spans="1:10" s="211" customFormat="1" ht="34.5" customHeight="1" x14ac:dyDescent="0.2">
      <c r="A31" s="20"/>
      <c r="B31" s="337"/>
      <c r="C31" s="358"/>
      <c r="D31" s="747" t="s">
        <v>218</v>
      </c>
      <c r="E31" s="747"/>
      <c r="F31" s="356" t="str">
        <f>APOR.DEST.!K37</f>
        <v>Verifica el 1° requisito</v>
      </c>
      <c r="G31" s="328"/>
      <c r="H31" s="312"/>
      <c r="I31" s="324"/>
      <c r="J31" s="19"/>
    </row>
    <row r="32" spans="1:10" s="211" customFormat="1" ht="21" customHeight="1" x14ac:dyDescent="0.2">
      <c r="A32" s="20"/>
      <c r="B32" s="334"/>
      <c r="C32" s="312"/>
      <c r="D32" s="312"/>
      <c r="E32" s="312"/>
      <c r="F32" s="312"/>
      <c r="G32" s="312"/>
      <c r="H32" s="312"/>
      <c r="I32" s="324"/>
      <c r="J32" s="19"/>
    </row>
    <row r="33" spans="1:10" s="211" customFormat="1" ht="47.25" customHeight="1" x14ac:dyDescent="0.2">
      <c r="A33" s="20"/>
      <c r="B33" s="334"/>
      <c r="C33" s="358"/>
      <c r="D33" s="358"/>
      <c r="E33" s="744" t="s">
        <v>137</v>
      </c>
      <c r="F33" s="744"/>
      <c r="G33" s="350" t="e">
        <f>'tablas de calculo'!AK24</f>
        <v>#VALUE!</v>
      </c>
      <c r="H33" s="732" t="e">
        <f>'tablas de calculo'!AJ23</f>
        <v>#VALUE!</v>
      </c>
      <c r="I33" s="462"/>
      <c r="J33" s="19"/>
    </row>
    <row r="34" spans="1:10" s="211" customFormat="1" ht="19.5" customHeight="1" x14ac:dyDescent="0.2">
      <c r="A34" s="20"/>
      <c r="B34" s="339"/>
      <c r="C34" s="340"/>
      <c r="D34" s="340"/>
      <c r="E34" s="340"/>
      <c r="F34" s="340"/>
      <c r="G34" s="340"/>
      <c r="H34" s="340"/>
      <c r="I34" s="341"/>
      <c r="J34" s="19"/>
    </row>
    <row r="35" spans="1:10" s="211" customFormat="1" ht="3" customHeight="1" x14ac:dyDescent="0.2">
      <c r="A35" s="20"/>
      <c r="B35" s="246"/>
      <c r="C35" s="246"/>
      <c r="D35" s="246"/>
      <c r="E35" s="246"/>
      <c r="F35" s="246"/>
      <c r="G35" s="246"/>
      <c r="H35" s="246"/>
      <c r="I35" s="246"/>
      <c r="J35" s="19"/>
    </row>
    <row r="36" spans="1:10" s="211" customFormat="1" ht="23.25" customHeight="1" x14ac:dyDescent="0.2">
      <c r="A36" s="20"/>
      <c r="B36" s="729" t="s">
        <v>86</v>
      </c>
      <c r="C36" s="730"/>
      <c r="D36" s="730"/>
      <c r="E36" s="730"/>
      <c r="F36" s="730"/>
      <c r="G36" s="730"/>
      <c r="H36" s="730"/>
      <c r="I36" s="731"/>
      <c r="J36" s="19"/>
    </row>
    <row r="37" spans="1:10" s="211" customFormat="1" ht="3" customHeight="1" x14ac:dyDescent="0.2">
      <c r="A37" s="118"/>
      <c r="B37" s="118"/>
      <c r="C37" s="118"/>
      <c r="D37" s="118"/>
      <c r="E37" s="118"/>
      <c r="F37" s="118"/>
      <c r="G37" s="118"/>
      <c r="H37" s="118"/>
      <c r="I37" s="118"/>
      <c r="J37" s="19"/>
    </row>
    <row r="38" spans="1:10" s="211" customFormat="1" ht="24" customHeight="1" x14ac:dyDescent="0.2">
      <c r="A38" s="20"/>
      <c r="B38" s="750"/>
      <c r="C38" s="559"/>
      <c r="D38" s="559"/>
      <c r="E38" s="559"/>
      <c r="F38" s="559"/>
      <c r="G38" s="559"/>
      <c r="H38" s="559"/>
      <c r="I38" s="560"/>
      <c r="J38" s="19"/>
    </row>
    <row r="39" spans="1:10" s="211" customFormat="1" ht="24" customHeight="1" x14ac:dyDescent="0.2">
      <c r="A39" s="146"/>
      <c r="B39" s="750"/>
      <c r="C39" s="559"/>
      <c r="D39" s="559"/>
      <c r="E39" s="559"/>
      <c r="F39" s="559"/>
      <c r="G39" s="559"/>
      <c r="H39" s="559"/>
      <c r="I39" s="560"/>
      <c r="J39" s="19"/>
    </row>
    <row r="40" spans="1:10" s="211" customFormat="1" ht="24" customHeight="1" x14ac:dyDescent="0.2">
      <c r="A40" s="146"/>
      <c r="B40" s="750"/>
      <c r="C40" s="559"/>
      <c r="D40" s="559"/>
      <c r="E40" s="559"/>
      <c r="F40" s="559"/>
      <c r="G40" s="559"/>
      <c r="H40" s="559"/>
      <c r="I40" s="560"/>
      <c r="J40" s="19"/>
    </row>
    <row r="41" spans="1:10" s="211" customFormat="1" ht="24" customHeight="1" x14ac:dyDescent="0.2">
      <c r="A41" s="20"/>
      <c r="B41" s="750"/>
      <c r="C41" s="559"/>
      <c r="D41" s="559"/>
      <c r="E41" s="559"/>
      <c r="F41" s="559"/>
      <c r="G41" s="559"/>
      <c r="H41" s="559"/>
      <c r="I41" s="560"/>
      <c r="J41" s="19"/>
    </row>
    <row r="42" spans="1:10" s="211" customFormat="1" ht="24" customHeight="1" x14ac:dyDescent="0.2">
      <c r="A42" s="20"/>
      <c r="B42" s="750"/>
      <c r="C42" s="559"/>
      <c r="D42" s="559"/>
      <c r="E42" s="559"/>
      <c r="F42" s="559"/>
      <c r="G42" s="559"/>
      <c r="H42" s="559"/>
      <c r="I42" s="560"/>
      <c r="J42" s="19"/>
    </row>
    <row r="43" spans="1:10" s="211" customFormat="1" ht="24" customHeight="1" x14ac:dyDescent="0.2">
      <c r="A43" s="20"/>
      <c r="B43" s="750"/>
      <c r="C43" s="559"/>
      <c r="D43" s="559"/>
      <c r="E43" s="559"/>
      <c r="F43" s="559"/>
      <c r="G43" s="559"/>
      <c r="H43" s="559"/>
      <c r="I43" s="560"/>
      <c r="J43" s="19"/>
    </row>
    <row r="44" spans="1:10" s="211" customFormat="1" ht="24" customHeight="1" x14ac:dyDescent="0.2">
      <c r="A44" s="20"/>
      <c r="B44" s="750"/>
      <c r="C44" s="559"/>
      <c r="D44" s="559"/>
      <c r="E44" s="559"/>
      <c r="F44" s="559"/>
      <c r="G44" s="559"/>
      <c r="H44" s="559"/>
      <c r="I44" s="560"/>
      <c r="J44" s="19"/>
    </row>
    <row r="45" spans="1:10" s="211" customFormat="1" ht="24" customHeight="1" x14ac:dyDescent="0.2">
      <c r="A45" s="20"/>
      <c r="B45" s="750"/>
      <c r="C45" s="559"/>
      <c r="D45" s="559"/>
      <c r="E45" s="559"/>
      <c r="F45" s="559"/>
      <c r="G45" s="559"/>
      <c r="H45" s="559"/>
      <c r="I45" s="560"/>
      <c r="J45" s="19"/>
    </row>
    <row r="46" spans="1:10" s="211" customFormat="1" ht="11.25" customHeight="1" x14ac:dyDescent="0.2">
      <c r="A46" s="20"/>
      <c r="B46" s="20"/>
      <c r="C46" s="20"/>
      <c r="D46" s="20"/>
      <c r="E46" s="20"/>
      <c r="F46" s="20"/>
      <c r="G46" s="20"/>
      <c r="H46" s="20"/>
      <c r="I46" s="20"/>
      <c r="J46" s="19"/>
    </row>
    <row r="47" spans="1:10" s="211" customFormat="1" ht="58.5" customHeight="1" x14ac:dyDescent="0.25">
      <c r="A47" s="20"/>
      <c r="B47" s="773" t="str">
        <f>CONCATENATE(VCIFM!F49,"                                                                                                                                                       ",VCIFM!F44)</f>
        <v xml:space="preserve">                                                                                                                                                       </v>
      </c>
      <c r="C47" s="773"/>
      <c r="D47" s="773"/>
      <c r="E47" s="20"/>
      <c r="F47" s="774">
        <f>B6</f>
        <v>0</v>
      </c>
      <c r="G47" s="774"/>
      <c r="H47" s="774"/>
      <c r="I47" s="774"/>
      <c r="J47" s="19"/>
    </row>
    <row r="48" spans="1:10" s="211" customFormat="1" ht="12.75" customHeight="1" x14ac:dyDescent="0.2">
      <c r="A48" s="20"/>
      <c r="B48" s="742" t="s">
        <v>87</v>
      </c>
      <c r="C48" s="742"/>
      <c r="D48" s="742"/>
      <c r="E48" s="20"/>
      <c r="F48" s="742" t="s">
        <v>25</v>
      </c>
      <c r="G48" s="742"/>
      <c r="H48" s="742"/>
      <c r="I48" s="742"/>
      <c r="J48" s="19"/>
    </row>
    <row r="49" spans="1:10" s="211" customFormat="1" ht="14.25" customHeight="1" x14ac:dyDescent="0.2">
      <c r="A49" s="20"/>
      <c r="B49" s="20"/>
      <c r="C49" s="20"/>
      <c r="D49" s="20"/>
      <c r="E49" s="20"/>
      <c r="F49" s="20"/>
      <c r="G49" s="20"/>
      <c r="H49" s="20"/>
      <c r="I49" s="20"/>
      <c r="J49" s="19"/>
    </row>
    <row r="50" spans="1:10" s="211" customFormat="1" ht="31.5" customHeight="1" x14ac:dyDescent="0.25">
      <c r="A50" s="20"/>
      <c r="B50" s="147">
        <f>VCIFM!E54</f>
        <v>0</v>
      </c>
      <c r="C50" s="148"/>
      <c r="D50" s="20"/>
      <c r="E50" s="20"/>
      <c r="F50" s="20"/>
      <c r="G50" s="20"/>
      <c r="H50" s="20"/>
      <c r="I50" s="20"/>
      <c r="J50" s="19"/>
    </row>
    <row r="51" spans="1:10" s="211" customFormat="1" x14ac:dyDescent="0.2">
      <c r="A51" s="20"/>
      <c r="B51" s="149" t="s">
        <v>157</v>
      </c>
      <c r="C51" s="30"/>
      <c r="D51" s="20"/>
      <c r="E51" s="20"/>
      <c r="F51" s="20"/>
      <c r="G51" s="20"/>
      <c r="H51" s="20"/>
      <c r="I51" s="20"/>
      <c r="J51" s="19"/>
    </row>
    <row r="52" spans="1:10" s="211" customFormat="1" ht="33" customHeight="1" x14ac:dyDescent="0.25">
      <c r="A52" s="20"/>
      <c r="B52" s="150">
        <f>VCIFM!H54</f>
        <v>0</v>
      </c>
      <c r="C52" s="770"/>
      <c r="D52" s="36"/>
      <c r="E52" s="36"/>
      <c r="F52" s="36"/>
      <c r="G52" s="36"/>
      <c r="H52" s="20"/>
      <c r="I52" s="20"/>
      <c r="J52" s="19"/>
    </row>
    <row r="53" spans="1:10" s="211" customFormat="1" x14ac:dyDescent="0.2">
      <c r="A53" s="20"/>
      <c r="B53" s="149" t="s">
        <v>156</v>
      </c>
      <c r="C53" s="770"/>
      <c r="D53" s="20"/>
      <c r="E53" s="20"/>
      <c r="F53" s="20"/>
      <c r="G53" s="20"/>
      <c r="H53" s="20"/>
      <c r="I53" s="20"/>
      <c r="J53" s="19"/>
    </row>
    <row r="54" spans="1:10" s="211" customFormat="1" x14ac:dyDescent="0.2">
      <c r="A54" s="20"/>
      <c r="B54" s="133"/>
      <c r="C54" s="20"/>
      <c r="D54" s="751">
        <f>APOR.DEST.!B9</f>
        <v>0</v>
      </c>
      <c r="E54" s="751"/>
      <c r="F54" s="751"/>
      <c r="G54" s="20"/>
      <c r="H54" s="20"/>
      <c r="I54" s="20"/>
      <c r="J54" s="19"/>
    </row>
    <row r="55" spans="1:10" s="211" customFormat="1" x14ac:dyDescent="0.2">
      <c r="A55" s="20"/>
      <c r="B55" s="772">
        <f>APOR.DEST.!G5</f>
        <v>0</v>
      </c>
      <c r="C55" s="20"/>
      <c r="D55" s="484"/>
      <c r="E55" s="484"/>
      <c r="F55" s="484"/>
      <c r="G55" s="20"/>
      <c r="H55" s="20"/>
      <c r="I55" s="20"/>
      <c r="J55" s="19"/>
    </row>
    <row r="56" spans="1:10" s="211" customFormat="1" x14ac:dyDescent="0.2">
      <c r="A56" s="20"/>
      <c r="B56" s="771" t="str">
        <f>APOR.DEST.!G6</f>
        <v>AÑO DE LA EVALUACIÓN</v>
      </c>
      <c r="C56" s="20"/>
      <c r="D56" s="742" t="s">
        <v>88</v>
      </c>
      <c r="E56" s="742"/>
      <c r="F56" s="742"/>
      <c r="G56" s="20"/>
      <c r="H56" s="20"/>
      <c r="I56" s="20"/>
      <c r="J56" s="19"/>
    </row>
    <row r="57" spans="1:10" s="211" customForma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19"/>
    </row>
    <row r="58" spans="1:10" s="211" customFormat="1" hidden="1" x14ac:dyDescent="0.2">
      <c r="A58" s="359"/>
      <c r="B58" s="359"/>
      <c r="C58" s="359"/>
      <c r="D58" s="359"/>
      <c r="E58" s="359"/>
      <c r="F58" s="359"/>
      <c r="G58" s="359"/>
      <c r="H58" s="359"/>
      <c r="I58" s="359"/>
      <c r="J58" s="57"/>
    </row>
    <row r="59" spans="1:10" s="211" customFormat="1" hidden="1" x14ac:dyDescent="0.2"/>
    <row r="60" spans="1:10" s="211" customFormat="1" hidden="1" x14ac:dyDescent="0.2"/>
    <row r="61" spans="1:10" s="211" customFormat="1" hidden="1" x14ac:dyDescent="0.2"/>
    <row r="62" spans="1:10" s="211" customFormat="1" hidden="1" x14ac:dyDescent="0.2"/>
    <row r="63" spans="1:10" s="211" customFormat="1" hidden="1" x14ac:dyDescent="0.2"/>
    <row r="64" spans="1:10" s="211" customFormat="1" hidden="1" x14ac:dyDescent="0.2"/>
    <row r="65" s="211" customFormat="1" hidden="1" x14ac:dyDescent="0.2"/>
    <row r="66" s="211" customFormat="1" hidden="1" x14ac:dyDescent="0.2"/>
    <row r="67" s="211" customFormat="1" hidden="1" x14ac:dyDescent="0.2"/>
    <row r="68" s="211" customFormat="1" hidden="1" x14ac:dyDescent="0.2"/>
    <row r="69" s="211" customFormat="1" hidden="1" x14ac:dyDescent="0.2"/>
    <row r="70" s="211" customFormat="1" hidden="1" x14ac:dyDescent="0.2"/>
    <row r="71" s="211" customFormat="1" hidden="1" x14ac:dyDescent="0.2"/>
    <row r="72" s="211" customFormat="1" hidden="1" x14ac:dyDescent="0.2"/>
    <row r="73" s="211" customFormat="1" hidden="1" x14ac:dyDescent="0.2"/>
    <row r="74" s="211" customFormat="1" hidden="1" x14ac:dyDescent="0.2"/>
  </sheetData>
  <sheetProtection password="BD53" sheet="1" objects="1" scenarios="1"/>
  <mergeCells count="46">
    <mergeCell ref="B45:I45"/>
    <mergeCell ref="D54:F55"/>
    <mergeCell ref="B48:D48"/>
    <mergeCell ref="C52:C53"/>
    <mergeCell ref="B47:D47"/>
    <mergeCell ref="F47:I47"/>
    <mergeCell ref="C25:F25"/>
    <mergeCell ref="C26:D26"/>
    <mergeCell ref="C28:D28"/>
    <mergeCell ref="F26:G26"/>
    <mergeCell ref="D56:F56"/>
    <mergeCell ref="B38:I38"/>
    <mergeCell ref="B39:I39"/>
    <mergeCell ref="B40:I40"/>
    <mergeCell ref="B41:I41"/>
    <mergeCell ref="B42:I42"/>
    <mergeCell ref="B36:I36"/>
    <mergeCell ref="F48:I48"/>
    <mergeCell ref="H30:I30"/>
    <mergeCell ref="H33:I33"/>
    <mergeCell ref="F28:G28"/>
    <mergeCell ref="E30:F30"/>
    <mergeCell ref="E33:F33"/>
    <mergeCell ref="D31:E31"/>
    <mergeCell ref="B43:I43"/>
    <mergeCell ref="B44:I44"/>
    <mergeCell ref="B4:I4"/>
    <mergeCell ref="H20:I20"/>
    <mergeCell ref="B17:I17"/>
    <mergeCell ref="D10:E10"/>
    <mergeCell ref="G10:I10"/>
    <mergeCell ref="D11:E11"/>
    <mergeCell ref="B13:I13"/>
    <mergeCell ref="B15:I15"/>
    <mergeCell ref="B12:I12"/>
    <mergeCell ref="B14:I14"/>
    <mergeCell ref="H25:I25"/>
    <mergeCell ref="H23:I23"/>
    <mergeCell ref="G11:I11"/>
    <mergeCell ref="B6:I6"/>
    <mergeCell ref="B7:I7"/>
    <mergeCell ref="B8:I8"/>
    <mergeCell ref="B9:I9"/>
    <mergeCell ref="H19:I19"/>
    <mergeCell ref="C23:F23"/>
    <mergeCell ref="D21:E21"/>
  </mergeCells>
  <phoneticPr fontId="16" type="noConversion"/>
  <printOptions horizontalCentered="1"/>
  <pageMargins left="0.25" right="0.25" top="0.39370078740157483" bottom="0.35433070866141736" header="0.31496062992125984" footer="0.35433070866141736"/>
  <pageSetup scale="5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L51"/>
  <sheetViews>
    <sheetView showGridLines="0" zoomScale="85" zoomScaleNormal="85" zoomScaleSheetLayoutView="50" workbookViewId="0"/>
  </sheetViews>
  <sheetFormatPr baseColWidth="10" defaultColWidth="0" defaultRowHeight="12.75" zeroHeight="1" x14ac:dyDescent="0.2"/>
  <cols>
    <col min="1" max="1" width="1.7109375" style="57" customWidth="1"/>
    <col min="2" max="2" width="16.42578125" style="57" customWidth="1"/>
    <col min="3" max="3" width="25" style="57" customWidth="1"/>
    <col min="4" max="4" width="13.85546875" style="57" customWidth="1"/>
    <col min="5" max="5" width="19.28515625" style="57" customWidth="1"/>
    <col min="6" max="6" width="16" style="57" customWidth="1"/>
    <col min="7" max="7" width="13.5703125" style="57" customWidth="1"/>
    <col min="8" max="8" width="16.5703125" style="57" customWidth="1"/>
    <col min="9" max="9" width="18.28515625" style="57" customWidth="1"/>
    <col min="10" max="10" width="19" style="57" customWidth="1"/>
    <col min="11" max="11" width="14.5703125" style="57" customWidth="1"/>
    <col min="12" max="12" width="1.7109375" style="57" customWidth="1"/>
    <col min="13" max="16384" width="11.42578125" style="211" hidden="1"/>
  </cols>
  <sheetData>
    <row r="1" spans="1:12" ht="50.25" customHeight="1" x14ac:dyDescent="0.2">
      <c r="A1" s="18"/>
      <c r="B1" s="237" t="s">
        <v>224</v>
      </c>
      <c r="C1" s="238"/>
      <c r="D1" s="239"/>
      <c r="E1" s="239"/>
      <c r="F1" s="239"/>
      <c r="G1" s="239"/>
      <c r="H1" s="239"/>
      <c r="I1" s="239"/>
      <c r="J1" s="239"/>
      <c r="K1" s="240"/>
      <c r="L1" s="18"/>
    </row>
    <row r="2" spans="1:12" ht="2.4500000000000002" customHeight="1" x14ac:dyDescent="0.2">
      <c r="A2" s="19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19"/>
    </row>
    <row r="3" spans="1:12" ht="29.1" customHeight="1" x14ac:dyDescent="0.2">
      <c r="A3" s="19"/>
      <c r="B3" s="483">
        <f>VCIFM!B6</f>
        <v>0</v>
      </c>
      <c r="C3" s="484"/>
      <c r="D3" s="484"/>
      <c r="E3" s="484"/>
      <c r="F3" s="242"/>
      <c r="G3" s="484">
        <f>VCIFM!G6</f>
        <v>0</v>
      </c>
      <c r="H3" s="484"/>
      <c r="I3" s="243"/>
      <c r="J3" s="484">
        <f>VCIFM!I6</f>
        <v>0</v>
      </c>
      <c r="K3" s="485"/>
      <c r="L3" s="19"/>
    </row>
    <row r="4" spans="1:12" ht="10.5" customHeight="1" x14ac:dyDescent="0.2">
      <c r="A4" s="19"/>
      <c r="B4" s="486" t="s">
        <v>141</v>
      </c>
      <c r="C4" s="487"/>
      <c r="D4" s="487"/>
      <c r="E4" s="487"/>
      <c r="F4" s="244"/>
      <c r="G4" s="488" t="s">
        <v>157</v>
      </c>
      <c r="H4" s="488"/>
      <c r="I4" s="244"/>
      <c r="J4" s="488" t="s">
        <v>156</v>
      </c>
      <c r="K4" s="489"/>
      <c r="L4" s="19"/>
    </row>
    <row r="5" spans="1:12" ht="29.1" customHeight="1" x14ac:dyDescent="0.2">
      <c r="A5" s="19"/>
      <c r="B5" s="483">
        <f>VCIFM!B8</f>
        <v>0</v>
      </c>
      <c r="C5" s="484"/>
      <c r="D5" s="484"/>
      <c r="E5" s="484"/>
      <c r="F5" s="755"/>
      <c r="G5" s="484">
        <f>VCIFM!J54</f>
        <v>0</v>
      </c>
      <c r="H5" s="484"/>
      <c r="I5" s="243"/>
      <c r="J5" s="521">
        <f>VCIFM!K6</f>
        <v>0</v>
      </c>
      <c r="K5" s="522"/>
      <c r="L5" s="19"/>
    </row>
    <row r="6" spans="1:12" ht="10.5" customHeight="1" x14ac:dyDescent="0.2">
      <c r="A6" s="19"/>
      <c r="B6" s="520" t="s">
        <v>145</v>
      </c>
      <c r="C6" s="488"/>
      <c r="D6" s="488"/>
      <c r="E6" s="488"/>
      <c r="F6" s="754"/>
      <c r="G6" s="488" t="str">
        <f>VCIFM!J55</f>
        <v>AÑO DE LA EVALUACIÓN</v>
      </c>
      <c r="H6" s="488"/>
      <c r="I6" s="244"/>
      <c r="J6" s="488" t="s">
        <v>252</v>
      </c>
      <c r="K6" s="489"/>
      <c r="L6" s="19"/>
    </row>
    <row r="7" spans="1:12" ht="27.75" customHeight="1" x14ac:dyDescent="0.2">
      <c r="A7" s="19"/>
      <c r="B7" s="483">
        <f>VCIFM!G8</f>
        <v>0</v>
      </c>
      <c r="C7" s="484"/>
      <c r="D7" s="484"/>
      <c r="E7" s="484"/>
      <c r="F7" s="243"/>
      <c r="G7" s="484">
        <f>VCIFM!B10</f>
        <v>0</v>
      </c>
      <c r="H7" s="484"/>
      <c r="I7" s="484"/>
      <c r="J7" s="484"/>
      <c r="K7" s="485"/>
      <c r="L7" s="19"/>
    </row>
    <row r="8" spans="1:12" ht="10.5" customHeight="1" x14ac:dyDescent="0.2">
      <c r="A8" s="19"/>
      <c r="B8" s="520" t="str">
        <f>VCIFM!G9</f>
        <v>NOMBRE DE LA DEPENDENCIA U ÓRGANO ADMINISTRATIVO DESCONCENTRADO</v>
      </c>
      <c r="C8" s="488"/>
      <c r="D8" s="488"/>
      <c r="E8" s="488"/>
      <c r="F8" s="244"/>
      <c r="G8" s="488" t="s">
        <v>147</v>
      </c>
      <c r="H8" s="488"/>
      <c r="I8" s="488"/>
      <c r="J8" s="488"/>
      <c r="K8" s="489"/>
      <c r="L8" s="19"/>
    </row>
    <row r="9" spans="1:12" ht="29.1" customHeight="1" x14ac:dyDescent="0.2">
      <c r="A9" s="19"/>
      <c r="B9" s="483">
        <f>VCIFM!B12</f>
        <v>0</v>
      </c>
      <c r="C9" s="484"/>
      <c r="D9" s="484"/>
      <c r="E9" s="484"/>
      <c r="F9" s="484"/>
      <c r="G9" s="484"/>
      <c r="H9" s="484"/>
      <c r="I9" s="484"/>
      <c r="J9" s="484"/>
      <c r="K9" s="485"/>
      <c r="L9" s="19"/>
    </row>
    <row r="10" spans="1:12" ht="10.5" customHeight="1" x14ac:dyDescent="0.2">
      <c r="A10" s="19"/>
      <c r="B10" s="490" t="s">
        <v>4</v>
      </c>
      <c r="C10" s="491"/>
      <c r="D10" s="491"/>
      <c r="E10" s="491"/>
      <c r="F10" s="491"/>
      <c r="G10" s="491"/>
      <c r="H10" s="491"/>
      <c r="I10" s="491"/>
      <c r="J10" s="491"/>
      <c r="K10" s="492"/>
      <c r="L10" s="19"/>
    </row>
    <row r="11" spans="1:12" ht="2.4500000000000002" customHeight="1" x14ac:dyDescent="0.2">
      <c r="A11" s="19"/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19"/>
    </row>
    <row r="12" spans="1:12" ht="27" customHeight="1" x14ac:dyDescent="0.2">
      <c r="A12" s="19"/>
      <c r="B12" s="504" t="s">
        <v>50</v>
      </c>
      <c r="C12" s="505"/>
      <c r="D12" s="505"/>
      <c r="E12" s="505"/>
      <c r="F12" s="505"/>
      <c r="G12" s="505"/>
      <c r="H12" s="505"/>
      <c r="I12" s="506"/>
      <c r="J12" s="503" t="s">
        <v>85</v>
      </c>
      <c r="K12" s="516"/>
      <c r="L12" s="21"/>
    </row>
    <row r="13" spans="1:12" ht="33" customHeight="1" x14ac:dyDescent="0.2">
      <c r="A13" s="20"/>
      <c r="B13" s="498" t="s">
        <v>175</v>
      </c>
      <c r="C13" s="499"/>
      <c r="D13" s="499"/>
      <c r="E13" s="499"/>
      <c r="F13" s="499"/>
      <c r="G13" s="499"/>
      <c r="H13" s="499"/>
      <c r="I13" s="500"/>
      <c r="J13" s="496"/>
      <c r="K13" s="497"/>
      <c r="L13" s="20"/>
    </row>
    <row r="14" spans="1:12" ht="28.5" customHeight="1" x14ac:dyDescent="0.2">
      <c r="A14" s="20"/>
      <c r="B14" s="498" t="s">
        <v>176</v>
      </c>
      <c r="C14" s="499"/>
      <c r="D14" s="499"/>
      <c r="E14" s="499"/>
      <c r="F14" s="499"/>
      <c r="G14" s="499"/>
      <c r="H14" s="499"/>
      <c r="I14" s="500"/>
      <c r="J14" s="496"/>
      <c r="K14" s="497"/>
      <c r="L14" s="20"/>
    </row>
    <row r="15" spans="1:12" ht="29.25" customHeight="1" x14ac:dyDescent="0.2">
      <c r="A15" s="20"/>
      <c r="B15" s="498" t="s">
        <v>174</v>
      </c>
      <c r="C15" s="499"/>
      <c r="D15" s="499"/>
      <c r="E15" s="499"/>
      <c r="F15" s="499"/>
      <c r="G15" s="499"/>
      <c r="H15" s="499"/>
      <c r="I15" s="500"/>
      <c r="J15" s="496"/>
      <c r="K15" s="497"/>
      <c r="L15" s="20"/>
    </row>
    <row r="16" spans="1:12" ht="30" customHeight="1" x14ac:dyDescent="0.2">
      <c r="A16" s="20"/>
      <c r="B16" s="517" t="s">
        <v>177</v>
      </c>
      <c r="C16" s="518"/>
      <c r="D16" s="518"/>
      <c r="E16" s="518"/>
      <c r="F16" s="518"/>
      <c r="G16" s="518"/>
      <c r="H16" s="518"/>
      <c r="I16" s="519"/>
      <c r="J16" s="496"/>
      <c r="K16" s="497"/>
      <c r="L16" s="20"/>
    </row>
    <row r="17" spans="1:12" ht="3" customHeight="1" x14ac:dyDescent="0.2">
      <c r="A17" s="20"/>
      <c r="B17" s="20"/>
      <c r="C17" s="20"/>
      <c r="D17" s="20"/>
      <c r="E17" s="20"/>
      <c r="F17" s="20"/>
      <c r="G17" s="20"/>
      <c r="H17" s="20"/>
      <c r="I17" s="20"/>
      <c r="J17" s="100"/>
      <c r="K17" s="100"/>
      <c r="L17" s="20"/>
    </row>
    <row r="18" spans="1:12" ht="27" customHeight="1" x14ac:dyDescent="0.2">
      <c r="A18" s="20"/>
      <c r="B18" s="504" t="s">
        <v>51</v>
      </c>
      <c r="C18" s="505"/>
      <c r="D18" s="505"/>
      <c r="E18" s="505"/>
      <c r="F18" s="505"/>
      <c r="G18" s="505"/>
      <c r="H18" s="505"/>
      <c r="I18" s="505"/>
      <c r="J18" s="505"/>
      <c r="K18" s="506"/>
      <c r="L18" s="20"/>
    </row>
    <row r="19" spans="1:12" ht="3" customHeight="1" x14ac:dyDescent="0.2">
      <c r="A19" s="20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0"/>
    </row>
    <row r="20" spans="1:12" ht="26.25" customHeight="1" x14ac:dyDescent="0.2">
      <c r="A20" s="20"/>
      <c r="B20" s="507" t="s">
        <v>52</v>
      </c>
      <c r="C20" s="508"/>
      <c r="D20" s="508"/>
      <c r="E20" s="508"/>
      <c r="F20" s="508"/>
      <c r="G20" s="509"/>
      <c r="H20" s="501" t="s">
        <v>53</v>
      </c>
      <c r="I20" s="502"/>
      <c r="J20" s="503"/>
      <c r="K20" s="461" t="s">
        <v>54</v>
      </c>
      <c r="L20" s="20"/>
    </row>
    <row r="21" spans="1:12" ht="30" customHeight="1" x14ac:dyDescent="0.2">
      <c r="A21" s="20"/>
      <c r="B21" s="510"/>
      <c r="C21" s="511"/>
      <c r="D21" s="511"/>
      <c r="E21" s="511"/>
      <c r="F21" s="511"/>
      <c r="G21" s="512"/>
      <c r="H21" s="247" t="s">
        <v>138</v>
      </c>
      <c r="I21" s="247" t="s">
        <v>14</v>
      </c>
      <c r="J21" s="248" t="s">
        <v>179</v>
      </c>
      <c r="K21" s="462"/>
      <c r="L21" s="20"/>
    </row>
    <row r="22" spans="1:12" ht="59.25" customHeight="1" x14ac:dyDescent="0.2">
      <c r="A22" s="20"/>
      <c r="B22" s="513"/>
      <c r="C22" s="514"/>
      <c r="D22" s="514"/>
      <c r="E22" s="514"/>
      <c r="F22" s="514"/>
      <c r="G22" s="515"/>
      <c r="H22" s="249" t="s">
        <v>158</v>
      </c>
      <c r="I22" s="249" t="s">
        <v>159</v>
      </c>
      <c r="J22" s="249" t="s">
        <v>160</v>
      </c>
      <c r="K22" s="462"/>
      <c r="L22" s="20"/>
    </row>
    <row r="23" spans="1:12" ht="72" customHeight="1" x14ac:dyDescent="0.2">
      <c r="A23" s="20"/>
      <c r="B23" s="247">
        <v>1</v>
      </c>
      <c r="C23" s="463"/>
      <c r="D23" s="464"/>
      <c r="E23" s="464"/>
      <c r="F23" s="464"/>
      <c r="G23" s="465"/>
      <c r="H23" s="13"/>
      <c r="I23" s="13"/>
      <c r="J23" s="13"/>
      <c r="K23" s="250" t="str">
        <f>'tablas de calculo'!AQ1</f>
        <v xml:space="preserve">   </v>
      </c>
      <c r="L23" s="20"/>
    </row>
    <row r="24" spans="1:12" ht="72" customHeight="1" x14ac:dyDescent="0.2">
      <c r="A24" s="20"/>
      <c r="B24" s="247">
        <v>2</v>
      </c>
      <c r="C24" s="463"/>
      <c r="D24" s="464"/>
      <c r="E24" s="464"/>
      <c r="F24" s="464"/>
      <c r="G24" s="465"/>
      <c r="H24" s="13"/>
      <c r="I24" s="13"/>
      <c r="J24" s="13"/>
      <c r="K24" s="250" t="str">
        <f>'tablas de calculo'!AQ2</f>
        <v xml:space="preserve">   </v>
      </c>
      <c r="L24" s="20"/>
    </row>
    <row r="25" spans="1:12" ht="72" customHeight="1" x14ac:dyDescent="0.2">
      <c r="A25" s="20"/>
      <c r="B25" s="247">
        <v>3</v>
      </c>
      <c r="C25" s="463"/>
      <c r="D25" s="464"/>
      <c r="E25" s="464"/>
      <c r="F25" s="464"/>
      <c r="G25" s="465"/>
      <c r="H25" s="13"/>
      <c r="I25" s="13"/>
      <c r="J25" s="13"/>
      <c r="K25" s="250" t="str">
        <f>'tablas de calculo'!AQ3</f>
        <v xml:space="preserve">   </v>
      </c>
      <c r="L25" s="20"/>
    </row>
    <row r="26" spans="1:12" ht="38.25" customHeight="1" x14ac:dyDescent="0.2">
      <c r="A26" s="20"/>
      <c r="B26" s="252"/>
      <c r="C26" s="241"/>
      <c r="D26" s="475" t="s">
        <v>57</v>
      </c>
      <c r="E26" s="475"/>
      <c r="F26" s="475"/>
      <c r="G26" s="475"/>
      <c r="H26" s="475"/>
      <c r="I26" s="475"/>
      <c r="J26" s="476"/>
      <c r="K26" s="251" t="str">
        <f>'tablas de calculo'!AR4</f>
        <v>Verifica el 3° requisito</v>
      </c>
      <c r="L26" s="20"/>
    </row>
    <row r="27" spans="1:12" ht="3" customHeight="1" x14ac:dyDescent="0.2">
      <c r="A27" s="20"/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0"/>
    </row>
    <row r="28" spans="1:12" ht="35.25" customHeight="1" x14ac:dyDescent="0.2">
      <c r="A28" s="20"/>
      <c r="B28" s="253" t="s">
        <v>131</v>
      </c>
      <c r="C28" s="254"/>
      <c r="D28" s="254"/>
      <c r="E28" s="254"/>
      <c r="F28" s="255"/>
      <c r="G28" s="256" t="s">
        <v>225</v>
      </c>
      <c r="H28" s="257"/>
      <c r="I28" s="257"/>
      <c r="J28" s="257"/>
      <c r="K28" s="258"/>
      <c r="L28" s="20"/>
    </row>
    <row r="29" spans="1:12" ht="34.5" customHeight="1" x14ac:dyDescent="0.25">
      <c r="A29" s="20"/>
      <c r="B29" s="493">
        <f>VCIFM!F49</f>
        <v>0</v>
      </c>
      <c r="C29" s="494"/>
      <c r="D29" s="494"/>
      <c r="E29" s="494"/>
      <c r="F29" s="495"/>
      <c r="G29" s="455"/>
      <c r="H29" s="456"/>
      <c r="I29" s="456"/>
      <c r="J29" s="456"/>
      <c r="K29" s="457"/>
      <c r="L29" s="20"/>
    </row>
    <row r="30" spans="1:12" ht="12" customHeight="1" x14ac:dyDescent="0.2">
      <c r="A30" s="20"/>
      <c r="B30" s="469" t="s">
        <v>161</v>
      </c>
      <c r="C30" s="470"/>
      <c r="D30" s="470"/>
      <c r="E30" s="470"/>
      <c r="F30" s="471"/>
      <c r="G30" s="449" t="s">
        <v>58</v>
      </c>
      <c r="H30" s="450"/>
      <c r="I30" s="450"/>
      <c r="J30" s="450"/>
      <c r="K30" s="451"/>
      <c r="L30" s="20"/>
    </row>
    <row r="31" spans="1:12" ht="36" customHeight="1" x14ac:dyDescent="0.25">
      <c r="A31" s="20"/>
      <c r="B31" s="466">
        <f>VCIFM!F44</f>
        <v>0</v>
      </c>
      <c r="C31" s="467"/>
      <c r="D31" s="467"/>
      <c r="E31" s="467"/>
      <c r="F31" s="468"/>
      <c r="G31" s="452"/>
      <c r="H31" s="453"/>
      <c r="I31" s="453"/>
      <c r="J31" s="453"/>
      <c r="K31" s="454"/>
      <c r="L31" s="20"/>
    </row>
    <row r="32" spans="1:12" ht="12" customHeight="1" x14ac:dyDescent="0.2">
      <c r="A32" s="20"/>
      <c r="B32" s="469" t="s">
        <v>162</v>
      </c>
      <c r="C32" s="470"/>
      <c r="D32" s="470"/>
      <c r="E32" s="470"/>
      <c r="F32" s="471"/>
      <c r="G32" s="480" t="s">
        <v>59</v>
      </c>
      <c r="H32" s="481"/>
      <c r="I32" s="481"/>
      <c r="J32" s="481"/>
      <c r="K32" s="482"/>
      <c r="L32" s="20"/>
    </row>
    <row r="33" spans="1:12" ht="45" customHeight="1" x14ac:dyDescent="0.2">
      <c r="A33" s="20"/>
      <c r="B33" s="259"/>
      <c r="C33" s="260"/>
      <c r="D33" s="260"/>
      <c r="E33" s="260"/>
      <c r="F33" s="261"/>
      <c r="G33" s="12"/>
      <c r="H33" s="10"/>
      <c r="I33" s="10"/>
      <c r="J33" s="10"/>
      <c r="K33" s="11"/>
      <c r="L33" s="20"/>
    </row>
    <row r="34" spans="1:12" ht="12.75" customHeight="1" x14ac:dyDescent="0.2">
      <c r="A34" s="20"/>
      <c r="B34" s="472" t="s">
        <v>163</v>
      </c>
      <c r="C34" s="473"/>
      <c r="D34" s="473"/>
      <c r="E34" s="473"/>
      <c r="F34" s="474"/>
      <c r="G34" s="477" t="s">
        <v>163</v>
      </c>
      <c r="H34" s="478"/>
      <c r="I34" s="478"/>
      <c r="J34" s="478"/>
      <c r="K34" s="479"/>
      <c r="L34" s="20"/>
    </row>
    <row r="35" spans="1:12" ht="3" customHeight="1" x14ac:dyDescent="0.2">
      <c r="A35" s="20"/>
      <c r="B35" s="101"/>
      <c r="C35" s="101"/>
      <c r="D35" s="101"/>
      <c r="E35" s="101"/>
      <c r="F35" s="101"/>
      <c r="G35" s="102"/>
      <c r="H35" s="102"/>
      <c r="I35" s="102"/>
      <c r="J35" s="102"/>
      <c r="K35" s="102"/>
      <c r="L35" s="20"/>
    </row>
    <row r="36" spans="1:12" ht="34.5" customHeight="1" x14ac:dyDescent="0.2">
      <c r="A36" s="20"/>
      <c r="B36" s="237" t="s">
        <v>60</v>
      </c>
      <c r="C36" s="262"/>
      <c r="D36" s="262"/>
      <c r="E36" s="262"/>
      <c r="F36" s="262"/>
      <c r="G36" s="262"/>
      <c r="H36" s="262"/>
      <c r="I36" s="262"/>
      <c r="J36" s="262"/>
      <c r="K36" s="263"/>
      <c r="L36" s="20"/>
    </row>
    <row r="37" spans="1:12" ht="25.5" customHeight="1" x14ac:dyDescent="0.2">
      <c r="A37" s="20"/>
      <c r="B37" s="458"/>
      <c r="C37" s="459"/>
      <c r="D37" s="459"/>
      <c r="E37" s="459"/>
      <c r="F37" s="459"/>
      <c r="G37" s="459"/>
      <c r="H37" s="459"/>
      <c r="I37" s="459"/>
      <c r="J37" s="459"/>
      <c r="K37" s="460"/>
      <c r="L37" s="20"/>
    </row>
    <row r="38" spans="1:12" ht="25.5" customHeight="1" x14ac:dyDescent="0.2">
      <c r="A38" s="20"/>
      <c r="B38" s="458"/>
      <c r="C38" s="459"/>
      <c r="D38" s="459"/>
      <c r="E38" s="459"/>
      <c r="F38" s="459"/>
      <c r="G38" s="459"/>
      <c r="H38" s="459"/>
      <c r="I38" s="459"/>
      <c r="J38" s="459"/>
      <c r="K38" s="460"/>
      <c r="L38" s="20"/>
    </row>
    <row r="39" spans="1:12" ht="25.5" customHeight="1" x14ac:dyDescent="0.2">
      <c r="A39" s="20"/>
      <c r="B39" s="458"/>
      <c r="C39" s="459"/>
      <c r="D39" s="459"/>
      <c r="E39" s="459"/>
      <c r="F39" s="459"/>
      <c r="G39" s="459"/>
      <c r="H39" s="459"/>
      <c r="I39" s="459"/>
      <c r="J39" s="459"/>
      <c r="K39" s="460"/>
      <c r="L39" s="20"/>
    </row>
    <row r="40" spans="1:12" ht="25.5" customHeight="1" x14ac:dyDescent="0.2">
      <c r="A40" s="20"/>
      <c r="B40" s="458"/>
      <c r="C40" s="459"/>
      <c r="D40" s="459"/>
      <c r="E40" s="459"/>
      <c r="F40" s="459"/>
      <c r="G40" s="459"/>
      <c r="H40" s="459"/>
      <c r="I40" s="459"/>
      <c r="J40" s="459"/>
      <c r="K40" s="460"/>
      <c r="L40" s="20"/>
    </row>
    <row r="41" spans="1:12" ht="25.5" customHeight="1" x14ac:dyDescent="0.2">
      <c r="A41" s="20"/>
      <c r="B41" s="458"/>
      <c r="C41" s="459"/>
      <c r="D41" s="459"/>
      <c r="E41" s="459"/>
      <c r="F41" s="459"/>
      <c r="G41" s="459"/>
      <c r="H41" s="459"/>
      <c r="I41" s="459"/>
      <c r="J41" s="459"/>
      <c r="K41" s="460"/>
      <c r="L41" s="20"/>
    </row>
    <row r="42" spans="1:12" ht="25.5" customHeight="1" x14ac:dyDescent="0.2">
      <c r="A42" s="20"/>
      <c r="B42" s="458"/>
      <c r="C42" s="459"/>
      <c r="D42" s="459"/>
      <c r="E42" s="459"/>
      <c r="F42" s="459"/>
      <c r="G42" s="459"/>
      <c r="H42" s="459"/>
      <c r="I42" s="459"/>
      <c r="J42" s="459"/>
      <c r="K42" s="460"/>
      <c r="L42" s="20"/>
    </row>
    <row r="43" spans="1:12" ht="25.5" customHeight="1" x14ac:dyDescent="0.2">
      <c r="A43" s="20"/>
      <c r="B43" s="458"/>
      <c r="C43" s="459"/>
      <c r="D43" s="459"/>
      <c r="E43" s="459"/>
      <c r="F43" s="459"/>
      <c r="G43" s="459"/>
      <c r="H43" s="459"/>
      <c r="I43" s="459"/>
      <c r="J43" s="459"/>
      <c r="K43" s="460"/>
      <c r="L43" s="20"/>
    </row>
    <row r="44" spans="1:12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 hidden="1" x14ac:dyDescent="0.2"/>
    <row r="46" spans="1:12" hidden="1" x14ac:dyDescent="0.2"/>
    <row r="47" spans="1:12" hidden="1" x14ac:dyDescent="0.2"/>
    <row r="48" spans="1:12" hidden="1" x14ac:dyDescent="0.2"/>
    <row r="49" hidden="1" x14ac:dyDescent="0.2"/>
    <row r="50" hidden="1" x14ac:dyDescent="0.2"/>
    <row r="51" hidden="1" x14ac:dyDescent="0.2"/>
  </sheetData>
  <sheetProtection password="8293" sheet="1" objects="1" scenarios="1"/>
  <mergeCells count="53">
    <mergeCell ref="J5:K5"/>
    <mergeCell ref="B7:E7"/>
    <mergeCell ref="G7:K7"/>
    <mergeCell ref="J6:K6"/>
    <mergeCell ref="B5:E5"/>
    <mergeCell ref="B6:E6"/>
    <mergeCell ref="G5:H5"/>
    <mergeCell ref="G6:H6"/>
    <mergeCell ref="J12:K12"/>
    <mergeCell ref="B12:I12"/>
    <mergeCell ref="B16:I16"/>
    <mergeCell ref="J16:K16"/>
    <mergeCell ref="B8:E8"/>
    <mergeCell ref="G8:K8"/>
    <mergeCell ref="J14:K14"/>
    <mergeCell ref="B14:I14"/>
    <mergeCell ref="H20:J20"/>
    <mergeCell ref="B18:K18"/>
    <mergeCell ref="B20:G22"/>
    <mergeCell ref="J13:K13"/>
    <mergeCell ref="J15:K15"/>
    <mergeCell ref="B13:I13"/>
    <mergeCell ref="B15:I15"/>
    <mergeCell ref="G32:K32"/>
    <mergeCell ref="B3:E3"/>
    <mergeCell ref="G3:H3"/>
    <mergeCell ref="J3:K3"/>
    <mergeCell ref="B4:E4"/>
    <mergeCell ref="G4:H4"/>
    <mergeCell ref="J4:K4"/>
    <mergeCell ref="B9:K9"/>
    <mergeCell ref="B10:K10"/>
    <mergeCell ref="B29:F29"/>
    <mergeCell ref="B43:K43"/>
    <mergeCell ref="C25:G25"/>
    <mergeCell ref="C24:G24"/>
    <mergeCell ref="B38:K38"/>
    <mergeCell ref="B37:K37"/>
    <mergeCell ref="B41:K41"/>
    <mergeCell ref="B31:F31"/>
    <mergeCell ref="B32:F32"/>
    <mergeCell ref="B34:F34"/>
    <mergeCell ref="B42:K42"/>
    <mergeCell ref="G30:K30"/>
    <mergeCell ref="G31:K31"/>
    <mergeCell ref="G29:K29"/>
    <mergeCell ref="B40:K40"/>
    <mergeCell ref="B39:K39"/>
    <mergeCell ref="K20:K22"/>
    <mergeCell ref="C23:G23"/>
    <mergeCell ref="D26:J26"/>
    <mergeCell ref="G34:K34"/>
    <mergeCell ref="B30:F30"/>
  </mergeCells>
  <phoneticPr fontId="16" type="noConversion"/>
  <dataValidations count="3">
    <dataValidation type="custom" allowBlank="1" showInputMessage="1" showErrorMessage="1" error="Elije una sola opción, en la calificación" sqref="H25:J25">
      <formula1>COUNTIF($H$25:$J$25,H25)=1</formula1>
    </dataValidation>
    <dataValidation type="custom" allowBlank="1" showInputMessage="1" showErrorMessage="1" error="Elije una sola opción, en la calificación" sqref="H24:J24">
      <formula1>COUNTIF($H$24:$J$24,H24)=1</formula1>
    </dataValidation>
    <dataValidation type="custom" allowBlank="1" showInputMessage="1" showErrorMessage="1" error="Elije una sola opción, en la calificación" sqref="H23:J23">
      <formula1>COUNTIF($H$23:$J$23,H23)=1</formula1>
    </dataValidation>
  </dataValidations>
  <printOptions horizontalCentered="1"/>
  <pageMargins left="0.19685039370078741" right="0.19685039370078741" top="0.19685039370078741" bottom="0.23622047244094491" header="0" footer="0"/>
  <pageSetup scale="5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BV88"/>
  <sheetViews>
    <sheetView showGridLines="0" zoomScale="85" zoomScaleNormal="85" zoomScaleSheetLayoutView="50" workbookViewId="0"/>
  </sheetViews>
  <sheetFormatPr baseColWidth="10" defaultColWidth="0" defaultRowHeight="12.75" zeroHeight="1" x14ac:dyDescent="0.2"/>
  <cols>
    <col min="1" max="1" width="1.7109375" customWidth="1"/>
    <col min="2" max="2" width="21.5703125" customWidth="1"/>
    <col min="3" max="3" width="23.28515625" customWidth="1"/>
    <col min="4" max="4" width="19.42578125" customWidth="1"/>
    <col min="5" max="5" width="22.85546875" customWidth="1"/>
    <col min="6" max="6" width="22.140625" customWidth="1"/>
    <col min="7" max="7" width="20.140625" customWidth="1"/>
    <col min="8" max="8" width="18.7109375" customWidth="1"/>
    <col min="9" max="9" width="16.28515625" customWidth="1"/>
    <col min="10" max="10" width="17.28515625" customWidth="1"/>
    <col min="11" max="11" width="12.140625" customWidth="1"/>
    <col min="12" max="12" width="2.5703125" customWidth="1"/>
    <col min="13" max="16384" width="26.5703125" hidden="1"/>
  </cols>
  <sheetData>
    <row r="1" spans="1:74" s="57" customFormat="1" ht="36" customHeight="1" x14ac:dyDescent="0.25">
      <c r="A1" s="19"/>
      <c r="B1" s="542" t="s">
        <v>222</v>
      </c>
      <c r="C1" s="543"/>
      <c r="D1" s="543"/>
      <c r="E1" s="543"/>
      <c r="F1" s="543"/>
      <c r="G1" s="543"/>
      <c r="H1" s="543"/>
      <c r="I1" s="543"/>
      <c r="J1" s="543"/>
      <c r="K1" s="544"/>
      <c r="L1" s="79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</row>
    <row r="2" spans="1:74" s="57" customFormat="1" ht="3.75" customHeight="1" x14ac:dyDescent="0.25">
      <c r="A2" s="19"/>
      <c r="B2" s="264"/>
      <c r="C2" s="264"/>
      <c r="D2" s="264"/>
      <c r="E2" s="264"/>
      <c r="F2" s="264"/>
      <c r="G2" s="265"/>
      <c r="H2" s="265"/>
      <c r="I2" s="265"/>
      <c r="J2" s="265"/>
      <c r="K2" s="264"/>
      <c r="L2" s="80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3"/>
      <c r="BI2" s="213"/>
    </row>
    <row r="3" spans="1:74" s="57" customFormat="1" ht="24" customHeight="1" x14ac:dyDescent="0.2">
      <c r="A3" s="19"/>
      <c r="B3" s="523">
        <f>ACT.EXT.!B3</f>
        <v>0</v>
      </c>
      <c r="C3" s="524"/>
      <c r="D3" s="524"/>
      <c r="E3" s="524"/>
      <c r="F3" s="266"/>
      <c r="G3" s="524">
        <f>ACT.EXT.!G3</f>
        <v>0</v>
      </c>
      <c r="H3" s="524"/>
      <c r="I3" s="267"/>
      <c r="J3" s="524">
        <f>ACT.EXT.!J3</f>
        <v>0</v>
      </c>
      <c r="K3" s="525"/>
      <c r="L3" s="19"/>
    </row>
    <row r="4" spans="1:74" s="57" customFormat="1" ht="10.5" customHeight="1" x14ac:dyDescent="0.2">
      <c r="A4" s="19"/>
      <c r="B4" s="486" t="str">
        <f>ACT.EXT.!B4</f>
        <v>NOMBRE DEL EVALUADO</v>
      </c>
      <c r="C4" s="487"/>
      <c r="D4" s="487"/>
      <c r="E4" s="487"/>
      <c r="F4" s="244"/>
      <c r="G4" s="487" t="str">
        <f>ACT.EXT.!G4</f>
        <v>RFC</v>
      </c>
      <c r="H4" s="487"/>
      <c r="I4" s="244"/>
      <c r="J4" s="487" t="str">
        <f>ACT.EXT.!J4</f>
        <v>CURP</v>
      </c>
      <c r="K4" s="526"/>
      <c r="L4" s="19"/>
    </row>
    <row r="5" spans="1:74" s="57" customFormat="1" ht="24" customHeight="1" x14ac:dyDescent="0.2">
      <c r="A5" s="19"/>
      <c r="B5" s="483">
        <f>ACT.EXT.!B5</f>
        <v>0</v>
      </c>
      <c r="C5" s="484"/>
      <c r="D5" s="484"/>
      <c r="E5" s="484"/>
      <c r="F5" s="484"/>
      <c r="G5" s="484"/>
      <c r="H5" s="484"/>
      <c r="I5" s="243"/>
      <c r="J5" s="521">
        <f>ACT.EXT.!J5</f>
        <v>0</v>
      </c>
      <c r="K5" s="522"/>
      <c r="L5" s="19"/>
    </row>
    <row r="6" spans="1:74" s="57" customFormat="1" ht="8.25" customHeight="1" x14ac:dyDescent="0.2">
      <c r="A6" s="19"/>
      <c r="B6" s="486" t="str">
        <f>ACT.EXT.!B6</f>
        <v>DENOMINACIÓN DEL PUESTO</v>
      </c>
      <c r="C6" s="487"/>
      <c r="D6" s="487"/>
      <c r="E6" s="487"/>
      <c r="F6" s="487"/>
      <c r="G6" s="487"/>
      <c r="H6" s="487"/>
      <c r="I6" s="244"/>
      <c r="J6" s="488" t="str">
        <f>ACT.EXT.!J6</f>
        <v>RUSP</v>
      </c>
      <c r="K6" s="489"/>
      <c r="L6" s="19"/>
    </row>
    <row r="7" spans="1:74" s="57" customFormat="1" ht="24" customHeight="1" x14ac:dyDescent="0.2">
      <c r="A7" s="19"/>
      <c r="B7" s="483">
        <f>ACT.EXT.!B7</f>
        <v>0</v>
      </c>
      <c r="C7" s="484"/>
      <c r="D7" s="484"/>
      <c r="E7" s="484"/>
      <c r="F7" s="243"/>
      <c r="G7" s="484">
        <f>ACT.EXT.!G7</f>
        <v>0</v>
      </c>
      <c r="H7" s="484"/>
      <c r="I7" s="484"/>
      <c r="J7" s="484"/>
      <c r="K7" s="485"/>
      <c r="L7" s="19"/>
    </row>
    <row r="8" spans="1:74" s="57" customFormat="1" ht="10.5" customHeight="1" x14ac:dyDescent="0.2">
      <c r="A8" s="19"/>
      <c r="B8" s="520" t="str">
        <f>ACT.EXT.!B8</f>
        <v>NOMBRE DE LA DEPENDENCIA U ÓRGANO ADMINISTRATIVO DESCONCENTRADO</v>
      </c>
      <c r="C8" s="488"/>
      <c r="D8" s="488"/>
      <c r="E8" s="488"/>
      <c r="F8" s="244"/>
      <c r="G8" s="488" t="str">
        <f>ACT.EXT.!G8</f>
        <v>CLAVE Y NOMBRE DE LA UNIDAD RESPONSABLE</v>
      </c>
      <c r="H8" s="488"/>
      <c r="I8" s="488"/>
      <c r="J8" s="488"/>
      <c r="K8" s="489"/>
      <c r="L8" s="19"/>
    </row>
    <row r="9" spans="1:74" s="57" customFormat="1" ht="24" customHeight="1" x14ac:dyDescent="0.2">
      <c r="A9" s="19"/>
      <c r="B9" s="483">
        <f>ACT.EXT.!B9</f>
        <v>0</v>
      </c>
      <c r="C9" s="484"/>
      <c r="D9" s="484"/>
      <c r="E9" s="484"/>
      <c r="F9" s="484"/>
      <c r="G9" s="484"/>
      <c r="H9" s="484"/>
      <c r="I9" s="484"/>
      <c r="J9" s="484"/>
      <c r="K9" s="485"/>
      <c r="L9" s="19"/>
    </row>
    <row r="10" spans="1:74" s="57" customFormat="1" ht="10.5" customHeight="1" x14ac:dyDescent="0.2">
      <c r="A10" s="19"/>
      <c r="B10" s="490" t="str">
        <f>ACT.EXT.!B10</f>
        <v>LUGAR y FECHA DE LA APLICACIÓN:</v>
      </c>
      <c r="C10" s="491"/>
      <c r="D10" s="491"/>
      <c r="E10" s="491"/>
      <c r="F10" s="491"/>
      <c r="G10" s="491"/>
      <c r="H10" s="491"/>
      <c r="I10" s="491"/>
      <c r="J10" s="491"/>
      <c r="K10" s="492"/>
      <c r="L10" s="19"/>
    </row>
    <row r="11" spans="1:74" s="57" customFormat="1" ht="3" customHeight="1" x14ac:dyDescent="0.2">
      <c r="A11" s="19"/>
      <c r="B11" s="246"/>
      <c r="C11" s="246"/>
      <c r="D11" s="246"/>
      <c r="E11" s="268"/>
      <c r="F11" s="268"/>
      <c r="G11" s="269"/>
      <c r="H11" s="269"/>
      <c r="I11" s="269"/>
      <c r="J11" s="246"/>
      <c r="K11" s="246"/>
      <c r="L11" s="19"/>
    </row>
    <row r="12" spans="1:74" s="57" customFormat="1" ht="32.25" customHeight="1" x14ac:dyDescent="0.2">
      <c r="A12" s="19"/>
      <c r="B12" s="537" t="str">
        <f>'vcai-AUTO'!B13</f>
        <v>Visión Estratégica: Identificar tendencias estratégicas, así como sus implicaciones y  posibilidades; crear un enfoque a futuro que visualice en forma sistémica oportunidades, amenazas, escenarios y estrategias de largo plazo; y anticipar eventos, reconocer fuerzas impulsoras y  restrictivas.</v>
      </c>
      <c r="C12" s="538"/>
      <c r="D12" s="538"/>
      <c r="E12" s="538"/>
      <c r="F12" s="538"/>
      <c r="G12" s="538"/>
      <c r="H12" s="538"/>
      <c r="I12" s="538"/>
      <c r="J12" s="538"/>
      <c r="K12" s="539"/>
      <c r="L12" s="19"/>
    </row>
    <row r="13" spans="1:74" s="57" customFormat="1" ht="31.5" customHeight="1" x14ac:dyDescent="0.2">
      <c r="A13" s="19"/>
      <c r="B13" s="545" t="s">
        <v>24</v>
      </c>
      <c r="C13" s="546"/>
      <c r="D13" s="548"/>
      <c r="E13" s="548"/>
      <c r="F13" s="549"/>
      <c r="G13" s="270" t="s">
        <v>180</v>
      </c>
      <c r="H13" s="270" t="s">
        <v>128</v>
      </c>
      <c r="I13" s="270" t="s">
        <v>181</v>
      </c>
      <c r="J13" s="270" t="s">
        <v>182</v>
      </c>
      <c r="K13" s="271" t="s">
        <v>183</v>
      </c>
      <c r="L13" s="19"/>
    </row>
    <row r="14" spans="1:74" s="57" customFormat="1" ht="33.75" customHeight="1" x14ac:dyDescent="0.2">
      <c r="A14" s="19"/>
      <c r="B14" s="527" t="s">
        <v>113</v>
      </c>
      <c r="C14" s="528"/>
      <c r="D14" s="528"/>
      <c r="E14" s="528"/>
      <c r="F14" s="529"/>
      <c r="G14" s="13" t="s">
        <v>250</v>
      </c>
      <c r="H14" s="13"/>
      <c r="I14" s="13"/>
      <c r="J14" s="13"/>
      <c r="K14" s="13"/>
      <c r="L14" s="81"/>
      <c r="M14" s="214"/>
      <c r="N14" s="214"/>
    </row>
    <row r="15" spans="1:74" s="57" customFormat="1" ht="26.25" customHeight="1" x14ac:dyDescent="0.2">
      <c r="A15" s="19"/>
      <c r="B15" s="527" t="s">
        <v>114</v>
      </c>
      <c r="C15" s="528" t="s">
        <v>104</v>
      </c>
      <c r="D15" s="528" t="s">
        <v>104</v>
      </c>
      <c r="E15" s="528" t="s">
        <v>104</v>
      </c>
      <c r="F15" s="529" t="s">
        <v>104</v>
      </c>
      <c r="G15" s="13"/>
      <c r="H15" s="13"/>
      <c r="I15" s="13"/>
      <c r="J15" s="13"/>
      <c r="K15" s="13"/>
      <c r="L15" s="19"/>
    </row>
    <row r="16" spans="1:74" s="57" customFormat="1" ht="33.75" customHeight="1" x14ac:dyDescent="0.2">
      <c r="A16" s="19"/>
      <c r="B16" s="527" t="s">
        <v>115</v>
      </c>
      <c r="C16" s="528" t="s">
        <v>109</v>
      </c>
      <c r="D16" s="528" t="s">
        <v>109</v>
      </c>
      <c r="E16" s="528" t="s">
        <v>109</v>
      </c>
      <c r="F16" s="529" t="s">
        <v>109</v>
      </c>
      <c r="G16" s="13"/>
      <c r="H16" s="13"/>
      <c r="I16" s="13"/>
      <c r="J16" s="13"/>
      <c r="K16" s="13"/>
      <c r="L16" s="19"/>
    </row>
    <row r="17" spans="1:15" s="57" customFormat="1" ht="46.5" customHeight="1" x14ac:dyDescent="0.2">
      <c r="A17" s="19"/>
      <c r="B17" s="537" t="str">
        <f>'vcai-AUTO'!B18</f>
        <v xml:space="preserve">Liderazgo: Establecer dirección; asumir e impulsar el compromiso con una visión compartida de futuro; unir y alinear esfuerzos hacia el servicio y otros objetivos institucionales comunes; organizar personas, recursos y actividades para lograr los objetivos acordados; persuadir a través de involucrar y motivar a otros; facilitar la acción; fungir como ejemplo; y reconocer e incentivar los comportamientos esperados. </v>
      </c>
      <c r="C17" s="540"/>
      <c r="D17" s="540"/>
      <c r="E17" s="540"/>
      <c r="F17" s="540"/>
      <c r="G17" s="540"/>
      <c r="H17" s="540"/>
      <c r="I17" s="540"/>
      <c r="J17" s="540"/>
      <c r="K17" s="541"/>
      <c r="L17" s="19"/>
    </row>
    <row r="18" spans="1:15" s="57" customFormat="1" ht="31.5" customHeight="1" x14ac:dyDescent="0.2">
      <c r="A18" s="19"/>
      <c r="B18" s="545"/>
      <c r="C18" s="546"/>
      <c r="D18" s="546"/>
      <c r="E18" s="546"/>
      <c r="F18" s="547"/>
      <c r="G18" s="270" t="s">
        <v>180</v>
      </c>
      <c r="H18" s="270" t="s">
        <v>128</v>
      </c>
      <c r="I18" s="270" t="s">
        <v>181</v>
      </c>
      <c r="J18" s="270" t="s">
        <v>182</v>
      </c>
      <c r="K18" s="270" t="s">
        <v>183</v>
      </c>
      <c r="L18" s="19"/>
    </row>
    <row r="19" spans="1:15" s="57" customFormat="1" ht="18" customHeight="1" x14ac:dyDescent="0.2">
      <c r="A19" s="19"/>
      <c r="B19" s="527" t="s">
        <v>116</v>
      </c>
      <c r="C19" s="528" t="s">
        <v>105</v>
      </c>
      <c r="D19" s="528" t="s">
        <v>105</v>
      </c>
      <c r="E19" s="528" t="s">
        <v>105</v>
      </c>
      <c r="F19" s="529" t="s">
        <v>105</v>
      </c>
      <c r="G19" s="13"/>
      <c r="H19" s="13"/>
      <c r="I19" s="13"/>
      <c r="J19" s="13"/>
      <c r="K19" s="13"/>
      <c r="L19" s="19"/>
    </row>
    <row r="20" spans="1:15" s="57" customFormat="1" ht="18" customHeight="1" x14ac:dyDescent="0.2">
      <c r="A20" s="19"/>
      <c r="B20" s="527" t="s">
        <v>117</v>
      </c>
      <c r="C20" s="528" t="s">
        <v>110</v>
      </c>
      <c r="D20" s="528" t="s">
        <v>110</v>
      </c>
      <c r="E20" s="528" t="s">
        <v>110</v>
      </c>
      <c r="F20" s="529" t="s">
        <v>110</v>
      </c>
      <c r="G20" s="13"/>
      <c r="H20" s="13"/>
      <c r="I20" s="13"/>
      <c r="J20" s="13"/>
      <c r="K20" s="13"/>
      <c r="L20" s="19"/>
    </row>
    <row r="21" spans="1:15" s="57" customFormat="1" ht="45.75" customHeight="1" x14ac:dyDescent="0.2">
      <c r="A21" s="19"/>
      <c r="B21" s="537" t="str">
        <f>'vcai-AUTO'!B22</f>
        <v>Orientación a Resultados: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v>
      </c>
      <c r="C21" s="538"/>
      <c r="D21" s="538"/>
      <c r="E21" s="538"/>
      <c r="F21" s="538"/>
      <c r="G21" s="538"/>
      <c r="H21" s="538"/>
      <c r="I21" s="538"/>
      <c r="J21" s="538"/>
      <c r="K21" s="539"/>
      <c r="L21" s="19"/>
    </row>
    <row r="22" spans="1:15" s="57" customFormat="1" ht="31.5" customHeight="1" x14ac:dyDescent="0.2">
      <c r="A22" s="19"/>
      <c r="B22" s="545" t="s">
        <v>24</v>
      </c>
      <c r="C22" s="546"/>
      <c r="D22" s="546"/>
      <c r="E22" s="546"/>
      <c r="F22" s="547"/>
      <c r="G22" s="270" t="s">
        <v>180</v>
      </c>
      <c r="H22" s="270" t="s">
        <v>128</v>
      </c>
      <c r="I22" s="270" t="s">
        <v>181</v>
      </c>
      <c r="J22" s="270" t="s">
        <v>182</v>
      </c>
      <c r="K22" s="270" t="s">
        <v>183</v>
      </c>
      <c r="L22" s="19"/>
    </row>
    <row r="23" spans="1:15" s="57" customFormat="1" ht="30" customHeight="1" x14ac:dyDescent="0.2">
      <c r="A23" s="19"/>
      <c r="B23" s="527" t="s">
        <v>118</v>
      </c>
      <c r="C23" s="528" t="s">
        <v>101</v>
      </c>
      <c r="D23" s="528" t="s">
        <v>101</v>
      </c>
      <c r="E23" s="528" t="s">
        <v>101</v>
      </c>
      <c r="F23" s="529" t="s">
        <v>101</v>
      </c>
      <c r="G23" s="13"/>
      <c r="H23" s="13"/>
      <c r="I23" s="13"/>
      <c r="J23" s="13"/>
      <c r="K23" s="13"/>
      <c r="L23" s="19"/>
    </row>
    <row r="24" spans="1:15" s="57" customFormat="1" ht="18" customHeight="1" x14ac:dyDescent="0.2">
      <c r="A24" s="19"/>
      <c r="B24" s="527" t="s">
        <v>119</v>
      </c>
      <c r="C24" s="528" t="s">
        <v>106</v>
      </c>
      <c r="D24" s="528" t="s">
        <v>106</v>
      </c>
      <c r="E24" s="528" t="s">
        <v>106</v>
      </c>
      <c r="F24" s="529" t="s">
        <v>106</v>
      </c>
      <c r="G24" s="13"/>
      <c r="H24" s="13"/>
      <c r="I24" s="13"/>
      <c r="J24" s="13"/>
      <c r="K24" s="13"/>
      <c r="L24" s="19"/>
    </row>
    <row r="25" spans="1:15" s="57" customFormat="1" ht="30" customHeight="1" x14ac:dyDescent="0.2">
      <c r="A25" s="19"/>
      <c r="B25" s="527" t="s">
        <v>120</v>
      </c>
      <c r="C25" s="528" t="s">
        <v>111</v>
      </c>
      <c r="D25" s="528" t="s">
        <v>111</v>
      </c>
      <c r="E25" s="528" t="s">
        <v>111</v>
      </c>
      <c r="F25" s="529" t="s">
        <v>111</v>
      </c>
      <c r="G25" s="13"/>
      <c r="H25" s="13"/>
      <c r="I25" s="13"/>
      <c r="J25" s="13"/>
      <c r="K25" s="13"/>
      <c r="L25" s="19"/>
    </row>
    <row r="26" spans="1:15" s="57" customFormat="1" ht="45.75" customHeight="1" x14ac:dyDescent="0.2">
      <c r="A26" s="19"/>
      <c r="B26" s="537" t="str">
        <f>'vcai-AUTO'!B27</f>
        <v>Negociación: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v>
      </c>
      <c r="C26" s="538"/>
      <c r="D26" s="538"/>
      <c r="E26" s="538"/>
      <c r="F26" s="538"/>
      <c r="G26" s="538"/>
      <c r="H26" s="538"/>
      <c r="I26" s="538"/>
      <c r="J26" s="538"/>
      <c r="K26" s="539"/>
      <c r="L26" s="19"/>
    </row>
    <row r="27" spans="1:15" s="57" customFormat="1" ht="31.5" customHeight="1" x14ac:dyDescent="0.2">
      <c r="A27" s="19"/>
      <c r="B27" s="534"/>
      <c r="C27" s="535"/>
      <c r="D27" s="535"/>
      <c r="E27" s="535"/>
      <c r="F27" s="536"/>
      <c r="G27" s="270" t="s">
        <v>180</v>
      </c>
      <c r="H27" s="270" t="s">
        <v>128</v>
      </c>
      <c r="I27" s="270" t="s">
        <v>181</v>
      </c>
      <c r="J27" s="270" t="s">
        <v>182</v>
      </c>
      <c r="K27" s="270" t="s">
        <v>183</v>
      </c>
      <c r="L27" s="19"/>
    </row>
    <row r="28" spans="1:15" s="215" customFormat="1" ht="23.25" customHeight="1" x14ac:dyDescent="0.2">
      <c r="A28" s="74"/>
      <c r="B28" s="527" t="s">
        <v>121</v>
      </c>
      <c r="C28" s="528" t="s">
        <v>102</v>
      </c>
      <c r="D28" s="528" t="s">
        <v>102</v>
      </c>
      <c r="E28" s="528" t="s">
        <v>102</v>
      </c>
      <c r="F28" s="529" t="s">
        <v>102</v>
      </c>
      <c r="G28" s="13"/>
      <c r="H28" s="13"/>
      <c r="I28" s="13"/>
      <c r="J28" s="13"/>
      <c r="K28" s="13"/>
      <c r="L28" s="74"/>
    </row>
    <row r="29" spans="1:15" s="215" customFormat="1" ht="30" customHeight="1" x14ac:dyDescent="0.2">
      <c r="A29" s="74"/>
      <c r="B29" s="527" t="s">
        <v>122</v>
      </c>
      <c r="C29" s="528" t="s">
        <v>107</v>
      </c>
      <c r="D29" s="528" t="s">
        <v>107</v>
      </c>
      <c r="E29" s="528" t="s">
        <v>107</v>
      </c>
      <c r="F29" s="529" t="s">
        <v>107</v>
      </c>
      <c r="G29" s="13"/>
      <c r="H29" s="13"/>
      <c r="I29" s="13"/>
      <c r="J29" s="13"/>
      <c r="K29" s="13"/>
      <c r="L29" s="74"/>
    </row>
    <row r="30" spans="1:15" s="215" customFormat="1" ht="30" customHeight="1" x14ac:dyDescent="0.2">
      <c r="A30" s="74"/>
      <c r="B30" s="527" t="s">
        <v>123</v>
      </c>
      <c r="C30" s="528" t="s">
        <v>112</v>
      </c>
      <c r="D30" s="528" t="s">
        <v>112</v>
      </c>
      <c r="E30" s="528" t="s">
        <v>112</v>
      </c>
      <c r="F30" s="529" t="s">
        <v>112</v>
      </c>
      <c r="G30" s="13"/>
      <c r="H30" s="13"/>
      <c r="I30" s="13"/>
      <c r="J30" s="13"/>
      <c r="K30" s="13"/>
      <c r="L30" s="74"/>
    </row>
    <row r="31" spans="1:15" s="57" customFormat="1" ht="58.5" customHeight="1" x14ac:dyDescent="0.2">
      <c r="A31" s="19"/>
      <c r="B31" s="530" t="str">
        <f>'vcai-AUTO'!B32</f>
        <v>Trabajo en Equipo: 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v>
      </c>
      <c r="C31" s="531"/>
      <c r="D31" s="531"/>
      <c r="E31" s="531"/>
      <c r="F31" s="531"/>
      <c r="G31" s="531"/>
      <c r="H31" s="531"/>
      <c r="I31" s="531"/>
      <c r="J31" s="531"/>
      <c r="K31" s="532"/>
      <c r="L31" s="76"/>
      <c r="M31" s="216"/>
      <c r="N31" s="216"/>
      <c r="O31" s="216"/>
    </row>
    <row r="32" spans="1:15" s="57" customFormat="1" ht="31.5" customHeight="1" x14ac:dyDescent="0.2">
      <c r="A32" s="19"/>
      <c r="B32" s="534"/>
      <c r="C32" s="535"/>
      <c r="D32" s="535"/>
      <c r="E32" s="535"/>
      <c r="F32" s="536"/>
      <c r="G32" s="270" t="s">
        <v>180</v>
      </c>
      <c r="H32" s="270" t="s">
        <v>128</v>
      </c>
      <c r="I32" s="270" t="s">
        <v>181</v>
      </c>
      <c r="J32" s="270" t="s">
        <v>182</v>
      </c>
      <c r="K32" s="270" t="s">
        <v>183</v>
      </c>
      <c r="L32" s="19"/>
    </row>
    <row r="33" spans="1:12" s="217" customFormat="1" ht="30" customHeight="1" x14ac:dyDescent="0.25">
      <c r="A33" s="75"/>
      <c r="B33" s="527" t="s">
        <v>124</v>
      </c>
      <c r="C33" s="528" t="s">
        <v>103</v>
      </c>
      <c r="D33" s="528" t="s">
        <v>103</v>
      </c>
      <c r="E33" s="528" t="s">
        <v>103</v>
      </c>
      <c r="F33" s="529" t="s">
        <v>103</v>
      </c>
      <c r="G33" s="13"/>
      <c r="H33" s="13"/>
      <c r="I33" s="13"/>
      <c r="J33" s="13"/>
      <c r="K33" s="13"/>
      <c r="L33" s="75"/>
    </row>
    <row r="34" spans="1:12" s="217" customFormat="1" ht="20.25" customHeight="1" x14ac:dyDescent="0.25">
      <c r="A34" s="75"/>
      <c r="B34" s="552" t="s">
        <v>125</v>
      </c>
      <c r="C34" s="553" t="s">
        <v>108</v>
      </c>
      <c r="D34" s="553" t="s">
        <v>108</v>
      </c>
      <c r="E34" s="553" t="s">
        <v>108</v>
      </c>
      <c r="F34" s="554" t="s">
        <v>108</v>
      </c>
      <c r="G34" s="13"/>
      <c r="H34" s="13"/>
      <c r="I34" s="13"/>
      <c r="J34" s="13"/>
      <c r="K34" s="13"/>
      <c r="L34" s="75"/>
    </row>
    <row r="35" spans="1:12" s="217" customFormat="1" ht="3" customHeight="1" thickBot="1" x14ac:dyDescent="0.3">
      <c r="A35" s="75"/>
      <c r="B35" s="62"/>
      <c r="C35" s="62"/>
      <c r="D35" s="62"/>
      <c r="E35" s="62"/>
      <c r="F35" s="62"/>
      <c r="G35" s="63"/>
      <c r="H35" s="63"/>
      <c r="I35" s="63"/>
      <c r="J35" s="63"/>
      <c r="K35" s="53"/>
      <c r="L35" s="75"/>
    </row>
    <row r="36" spans="1:12" s="57" customFormat="1" ht="15" customHeight="1" x14ac:dyDescent="0.2">
      <c r="A36" s="19"/>
      <c r="B36" s="58" t="s">
        <v>37</v>
      </c>
      <c r="C36" s="272">
        <f>'tablas de calculo'!L4</f>
        <v>20</v>
      </c>
      <c r="D36" s="35"/>
      <c r="E36" s="68"/>
      <c r="F36" s="30"/>
      <c r="G36" s="20"/>
      <c r="H36" s="20"/>
      <c r="I36" s="20"/>
      <c r="J36" s="20"/>
      <c r="K36" s="20"/>
      <c r="L36" s="19"/>
    </row>
    <row r="37" spans="1:12" s="57" customFormat="1" ht="15" customHeight="1" x14ac:dyDescent="0.2">
      <c r="A37" s="19"/>
      <c r="B37" s="58" t="s">
        <v>0</v>
      </c>
      <c r="C37" s="273" t="str">
        <f>'tablas de calculo'!L7</f>
        <v>Verifica la evaluación</v>
      </c>
      <c r="D37" s="20"/>
      <c r="E37" s="558" t="str">
        <f>'Resumen personal'!B47</f>
        <v xml:space="preserve">                                                                                                                                                       </v>
      </c>
      <c r="F37" s="558"/>
      <c r="G37" s="558"/>
      <c r="H37" s="20"/>
      <c r="I37" s="1"/>
      <c r="J37" s="1"/>
      <c r="K37" s="1"/>
      <c r="L37" s="19"/>
    </row>
    <row r="38" spans="1:12" s="57" customFormat="1" ht="15" customHeight="1" x14ac:dyDescent="0.2">
      <c r="A38" s="19"/>
      <c r="B38" s="59" t="s">
        <v>1</v>
      </c>
      <c r="C38" s="273" t="str">
        <f>'tablas de calculo'!L11</f>
        <v>Verifica la evaluación</v>
      </c>
      <c r="D38" s="20"/>
      <c r="E38" s="558"/>
      <c r="F38" s="558"/>
      <c r="G38" s="558"/>
      <c r="H38" s="20"/>
      <c r="I38" s="1"/>
      <c r="J38" s="1"/>
      <c r="K38" s="1"/>
      <c r="L38" s="19"/>
    </row>
    <row r="39" spans="1:12" s="57" customFormat="1" ht="15" customHeight="1" x14ac:dyDescent="0.2">
      <c r="A39" s="19"/>
      <c r="B39" s="59" t="s">
        <v>3</v>
      </c>
      <c r="C39" s="273" t="str">
        <f>'tablas de calculo'!L15</f>
        <v>Verifica la evaluacion</v>
      </c>
      <c r="D39" s="20"/>
      <c r="E39" s="558"/>
      <c r="F39" s="558"/>
      <c r="G39" s="558"/>
      <c r="H39" s="30"/>
      <c r="I39" s="1"/>
      <c r="J39" s="1"/>
      <c r="K39" s="2"/>
      <c r="L39" s="19"/>
    </row>
    <row r="40" spans="1:12" s="57" customFormat="1" ht="15" customHeight="1" x14ac:dyDescent="0.2">
      <c r="A40" s="19"/>
      <c r="B40" s="59" t="s">
        <v>2</v>
      </c>
      <c r="C40" s="273" t="str">
        <f>'tablas de calculo'!L18</f>
        <v>Verifica la evaluación</v>
      </c>
      <c r="D40" s="20"/>
      <c r="E40" s="558"/>
      <c r="F40" s="558"/>
      <c r="G40" s="558"/>
      <c r="H40" s="69"/>
      <c r="I40" s="1"/>
      <c r="J40" s="1"/>
      <c r="K40" s="5"/>
      <c r="L40" s="19"/>
    </row>
    <row r="41" spans="1:12" s="57" customFormat="1" ht="26.25" customHeight="1" x14ac:dyDescent="0.2">
      <c r="A41" s="19"/>
      <c r="B41" s="60" t="s">
        <v>6</v>
      </c>
      <c r="C41" s="274">
        <f>'tablas de calculo'!L19</f>
        <v>20</v>
      </c>
      <c r="D41" s="64"/>
      <c r="E41" s="467"/>
      <c r="F41" s="467"/>
      <c r="G41" s="467"/>
      <c r="H41" s="20"/>
      <c r="I41" s="1"/>
      <c r="J41" s="1"/>
      <c r="K41" s="1"/>
      <c r="L41" s="19"/>
    </row>
    <row r="42" spans="1:12" s="216" customFormat="1" ht="27.75" customHeight="1" thickBot="1" x14ac:dyDescent="0.25">
      <c r="A42" s="76"/>
      <c r="B42" s="61" t="s">
        <v>7</v>
      </c>
      <c r="C42" s="275" t="str">
        <f>'tablas de calculo'!L21</f>
        <v>DEFICIENTE</v>
      </c>
      <c r="D42" s="65"/>
      <c r="E42" s="72"/>
      <c r="F42" s="71" t="s">
        <v>130</v>
      </c>
      <c r="G42" s="73"/>
      <c r="H42" s="66"/>
      <c r="I42" s="533" t="s">
        <v>32</v>
      </c>
      <c r="J42" s="533"/>
      <c r="K42" s="533"/>
      <c r="L42" s="76"/>
    </row>
    <row r="43" spans="1:12" s="216" customFormat="1" ht="33.75" customHeight="1" x14ac:dyDescent="0.25">
      <c r="A43" s="76"/>
      <c r="B43" s="60"/>
      <c r="C43" s="31"/>
      <c r="D43" s="30"/>
      <c r="E43" s="147">
        <f>VCIFM!E54</f>
        <v>0</v>
      </c>
      <c r="F43" s="30"/>
      <c r="G43" s="147">
        <f>VCIFM!H54</f>
        <v>0</v>
      </c>
      <c r="H43" s="70"/>
      <c r="I43" s="756">
        <f>ACT.EXT.!G5</f>
        <v>0</v>
      </c>
      <c r="J43" s="756"/>
      <c r="K43" s="67"/>
      <c r="L43" s="76"/>
    </row>
    <row r="44" spans="1:12" s="216" customFormat="1" ht="12.75" customHeight="1" x14ac:dyDescent="0.2">
      <c r="A44" s="76"/>
      <c r="B44" s="60"/>
      <c r="C44" s="31"/>
      <c r="D44" s="30"/>
      <c r="E44" s="54" t="s">
        <v>157</v>
      </c>
      <c r="F44" s="30"/>
      <c r="G44" s="54" t="s">
        <v>156</v>
      </c>
      <c r="H44" s="66"/>
      <c r="I44" s="757" t="str">
        <f>ACT.EXT.!G6</f>
        <v>AÑO DE LA EVALUACIÓN</v>
      </c>
      <c r="J44" s="757"/>
      <c r="K44" s="67"/>
      <c r="L44" s="76"/>
    </row>
    <row r="45" spans="1:12" s="57" customFormat="1" x14ac:dyDescent="0.2">
      <c r="A45" s="19"/>
      <c r="B45" s="557" t="s">
        <v>41</v>
      </c>
      <c r="C45" s="557"/>
      <c r="D45" s="557"/>
      <c r="E45" s="557"/>
      <c r="F45" s="557"/>
      <c r="G45" s="557"/>
      <c r="H45" s="557"/>
      <c r="I45" s="557"/>
      <c r="J45" s="557"/>
      <c r="K45" s="557"/>
      <c r="L45" s="19"/>
    </row>
    <row r="46" spans="1:12" s="57" customFormat="1" ht="25.5" customHeight="1" x14ac:dyDescent="0.2">
      <c r="A46" s="19"/>
      <c r="B46" s="555"/>
      <c r="C46" s="556"/>
      <c r="D46" s="276" t="s">
        <v>98</v>
      </c>
      <c r="E46" s="559"/>
      <c r="F46" s="559"/>
      <c r="G46" s="559"/>
      <c r="H46" s="559"/>
      <c r="I46" s="559"/>
      <c r="J46" s="559"/>
      <c r="K46" s="560"/>
      <c r="L46" s="19"/>
    </row>
    <row r="47" spans="1:12" s="57" customFormat="1" ht="25.5" customHeight="1" x14ac:dyDescent="0.2">
      <c r="A47" s="19"/>
      <c r="B47" s="555"/>
      <c r="C47" s="556"/>
      <c r="D47" s="276" t="s">
        <v>98</v>
      </c>
      <c r="E47" s="550"/>
      <c r="F47" s="550"/>
      <c r="G47" s="550"/>
      <c r="H47" s="550"/>
      <c r="I47" s="550"/>
      <c r="J47" s="550"/>
      <c r="K47" s="551"/>
      <c r="L47" s="19"/>
    </row>
    <row r="48" spans="1:12" s="57" customFormat="1" ht="25.5" customHeight="1" x14ac:dyDescent="0.2">
      <c r="A48" s="19"/>
      <c r="B48" s="555"/>
      <c r="C48" s="556"/>
      <c r="D48" s="276" t="s">
        <v>98</v>
      </c>
      <c r="E48" s="550"/>
      <c r="F48" s="550"/>
      <c r="G48" s="550"/>
      <c r="H48" s="550"/>
      <c r="I48" s="550"/>
      <c r="J48" s="550"/>
      <c r="K48" s="551"/>
      <c r="L48" s="19"/>
    </row>
    <row r="49" spans="1:12" s="57" customFormat="1" ht="25.5" customHeight="1" x14ac:dyDescent="0.2">
      <c r="A49" s="19"/>
      <c r="B49" s="555"/>
      <c r="C49" s="556"/>
      <c r="D49" s="276" t="s">
        <v>98</v>
      </c>
      <c r="E49" s="550"/>
      <c r="F49" s="550"/>
      <c r="G49" s="550"/>
      <c r="H49" s="550"/>
      <c r="I49" s="550"/>
      <c r="J49" s="550"/>
      <c r="K49" s="551"/>
      <c r="L49" s="19"/>
    </row>
    <row r="50" spans="1:12" s="57" customFormat="1" ht="25.5" customHeight="1" x14ac:dyDescent="0.2">
      <c r="A50" s="19"/>
      <c r="B50" s="555"/>
      <c r="C50" s="556"/>
      <c r="D50" s="276" t="s">
        <v>98</v>
      </c>
      <c r="E50" s="550"/>
      <c r="F50" s="550"/>
      <c r="G50" s="550"/>
      <c r="H50" s="550"/>
      <c r="I50" s="550"/>
      <c r="J50" s="550"/>
      <c r="K50" s="551"/>
      <c r="L50" s="19"/>
    </row>
    <row r="51" spans="1:12" s="57" customFormat="1" ht="25.5" customHeight="1" x14ac:dyDescent="0.2">
      <c r="A51" s="19"/>
      <c r="B51" s="555"/>
      <c r="C51" s="556"/>
      <c r="D51" s="276" t="s">
        <v>98</v>
      </c>
      <c r="E51" s="550"/>
      <c r="F51" s="550"/>
      <c r="G51" s="550"/>
      <c r="H51" s="550"/>
      <c r="I51" s="550"/>
      <c r="J51" s="550"/>
      <c r="K51" s="551"/>
      <c r="L51" s="19"/>
    </row>
    <row r="52" spans="1:12" s="57" customFormat="1" ht="15.75" customHeight="1" x14ac:dyDescent="0.2">
      <c r="A52" s="19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19"/>
    </row>
    <row r="53" spans="1:12" hidden="1" x14ac:dyDescent="0.2"/>
    <row r="54" spans="1:12" hidden="1" x14ac:dyDescent="0.2"/>
    <row r="55" spans="1:12" hidden="1" x14ac:dyDescent="0.2"/>
    <row r="56" spans="1:12" hidden="1" x14ac:dyDescent="0.2"/>
    <row r="57" spans="1:12" hidden="1" x14ac:dyDescent="0.2"/>
    <row r="58" spans="1:12" hidden="1" x14ac:dyDescent="0.2"/>
    <row r="59" spans="1:12" hidden="1" x14ac:dyDescent="0.2"/>
    <row r="60" spans="1:12" hidden="1" x14ac:dyDescent="0.2"/>
    <row r="61" spans="1:12" hidden="1" x14ac:dyDescent="0.2"/>
    <row r="62" spans="1:12" hidden="1" x14ac:dyDescent="0.2"/>
    <row r="63" spans="1:12" hidden="1" x14ac:dyDescent="0.2"/>
    <row r="64" spans="1:12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t="12.75" hidden="1" customHeight="1" x14ac:dyDescent="0.2"/>
    <row r="73" ht="12.75" hidden="1" customHeight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</sheetData>
  <sheetProtection password="8293" sheet="1" objects="1" scenarios="1"/>
  <mergeCells count="57">
    <mergeCell ref="E48:K48"/>
    <mergeCell ref="E50:K50"/>
    <mergeCell ref="B47:C47"/>
    <mergeCell ref="B48:C48"/>
    <mergeCell ref="B46:C46"/>
    <mergeCell ref="I43:J43"/>
    <mergeCell ref="I44:J44"/>
    <mergeCell ref="E51:K51"/>
    <mergeCell ref="E49:K49"/>
    <mergeCell ref="B34:F34"/>
    <mergeCell ref="B51:C51"/>
    <mergeCell ref="B45:K45"/>
    <mergeCell ref="B49:C49"/>
    <mergeCell ref="B50:C50"/>
    <mergeCell ref="E37:G41"/>
    <mergeCell ref="E46:K46"/>
    <mergeCell ref="E47:K47"/>
    <mergeCell ref="B27:F27"/>
    <mergeCell ref="B9:K9"/>
    <mergeCell ref="B10:K10"/>
    <mergeCell ref="B22:F22"/>
    <mergeCell ref="B18:F18"/>
    <mergeCell ref="B13:F13"/>
    <mergeCell ref="B1:K1"/>
    <mergeCell ref="B29:F29"/>
    <mergeCell ref="B30:F30"/>
    <mergeCell ref="B20:F20"/>
    <mergeCell ref="B26:K26"/>
    <mergeCell ref="B21:K21"/>
    <mergeCell ref="B15:F15"/>
    <mergeCell ref="B24:F24"/>
    <mergeCell ref="J6:K6"/>
    <mergeCell ref="G7:K7"/>
    <mergeCell ref="B28:F28"/>
    <mergeCell ref="B33:F33"/>
    <mergeCell ref="B31:K31"/>
    <mergeCell ref="I42:K42"/>
    <mergeCell ref="B32:F32"/>
    <mergeCell ref="G8:K8"/>
    <mergeCell ref="B23:F23"/>
    <mergeCell ref="B19:F19"/>
    <mergeCell ref="B12:K12"/>
    <mergeCell ref="B17:K17"/>
    <mergeCell ref="J3:K3"/>
    <mergeCell ref="B5:H5"/>
    <mergeCell ref="J4:K4"/>
    <mergeCell ref="G4:H4"/>
    <mergeCell ref="J5:K5"/>
    <mergeCell ref="B25:F25"/>
    <mergeCell ref="B16:F16"/>
    <mergeCell ref="B14:F14"/>
    <mergeCell ref="B6:H6"/>
    <mergeCell ref="B7:E7"/>
    <mergeCell ref="B4:E4"/>
    <mergeCell ref="B8:E8"/>
    <mergeCell ref="B3:E3"/>
    <mergeCell ref="G3:H3"/>
  </mergeCells>
  <phoneticPr fontId="0" type="noConversion"/>
  <conditionalFormatting sqref="G13:K13 B14:F14 L13:M14 B28:M28 B18 B23:M23 B32 G32:M32 B27 G27:M27 B22:C22 G22:M22 G18:M18 B13:C13 B33:M34">
    <cfRule type="expression" dxfId="3" priority="1" stopIfTrue="1">
      <formula>IF(L16&gt;1,"Revisa la aplicación de los parámetros")</formula>
    </cfRule>
  </conditionalFormatting>
  <conditionalFormatting sqref="B12:M12 G17:K17 B16:F17 L16:M17 B20:M21 B25:M26 B30:M31">
    <cfRule type="expression" dxfId="2" priority="2" stopIfTrue="1">
      <formula>IF(L14&gt;1,"Revisa la aplicación de los parámetros")</formula>
    </cfRule>
  </conditionalFormatting>
  <conditionalFormatting sqref="B29:M29 B24:M24 B19:M19 B15:F15 L15:M15">
    <cfRule type="expression" dxfId="1" priority="3" stopIfTrue="1">
      <formula>IF(#REF!&gt;1,"Revisa la aplicación de los parámetros")</formula>
    </cfRule>
  </conditionalFormatting>
  <conditionalFormatting sqref="G14:K16">
    <cfRule type="expression" dxfId="0" priority="4" stopIfTrue="1">
      <formula>esblancof18</formula>
    </cfRule>
  </conditionalFormatting>
  <dataValidations disablePrompts="1" xWindow="496" yWindow="221" count="11">
    <dataValidation type="custom" allowBlank="1" showInputMessage="1" showErrorMessage="1" sqref="M14">
      <formula1>validacion</formula1>
    </dataValidation>
    <dataValidation type="custom" allowBlank="1" showInputMessage="1" showErrorMessage="1" error="Elije una sola opción en los parámetros de evaluación" sqref="G16:K16">
      <formula1>COUNTIF($G$16:$K$16,G16)=1</formula1>
    </dataValidation>
    <dataValidation type="custom" allowBlank="1" showInputMessage="1" showErrorMessage="1" error="Elije una sola opción en los parámetros de evaluación" sqref="G15:K15">
      <formula1>COUNTIF($G$15:$K$15,G15)=1</formula1>
    </dataValidation>
    <dataValidation type="custom" allowBlank="1" showInputMessage="1" showErrorMessage="1" error="Elije una sola opción en los parámetros de evaluación" sqref="G14:K14">
      <formula1>COUNTIF($G$14:$K$14,G14)=1</formula1>
    </dataValidation>
    <dataValidation type="custom" allowBlank="1" showInputMessage="1" showErrorMessage="1" error="Elije una sola opción en los parámetros de evaluación" sqref="G20:K20">
      <formula1>COUNTIF($G$20:$K$20,G20)=1</formula1>
    </dataValidation>
    <dataValidation type="custom" allowBlank="1" showInputMessage="1" showErrorMessage="1" error="Elije una sola opción en los parámetros de evaluación" sqref="G19:K19">
      <formula1>COUNTIF($G$19:$K$19,G19)=1</formula1>
    </dataValidation>
    <dataValidation type="custom" allowBlank="1" showInputMessage="1" showErrorMessage="1" error="Elije una sola opción en los parámetros de evaluación" sqref="G25:K25">
      <formula1>COUNTIF($G$25:$K$25,G25)=1</formula1>
    </dataValidation>
    <dataValidation type="custom" allowBlank="1" showInputMessage="1" showErrorMessage="1" error="Elije una sola opción en los parámetros de evaluación" sqref="G24:K24">
      <formula1>COUNTIF($G$24:$K$24,G24)=1</formula1>
    </dataValidation>
    <dataValidation type="custom" allowBlank="1" showInputMessage="1" showErrorMessage="1" error="Elije una sola opción en los parámetros de evaluación" sqref="G23:K23">
      <formula1>COUNTIF($G$23:$K$23,G23)=1</formula1>
    </dataValidation>
    <dataValidation type="custom" allowBlank="1" showInputMessage="1" showErrorMessage="1" error="Elije una sola opción en los parámetros de evaluación" sqref="G28:K30 G33:K34">
      <formula1>COUNTIF($G28:$K28,G28)=1</formula1>
    </dataValidation>
    <dataValidation type="list" errorStyle="information" allowBlank="1" showInputMessage="1" showErrorMessage="1" error="ES CORRECTO EL NOMBRE...?" prompt="DESCRIBA Y ESPECÍFIQUE,EN SU CASO, EL TIPO DE ACCIÓN CORRECTIVA O DE MEJORA DEL DESEMPEÑO QUE CONSIDERE NECESARIO O ADECUADO._x000a_ESTAS ACCIONES PUEDEN INCLUIR:" sqref="B46:C51">
      <formula1>"APRENDIZAJE DE HABILIDADES O CONOCIMIENTOS ESPECIFICOS,ASESORIA PERSONALIZADA,FACULTAMIENTO,SEGUIMIENTO ESPECIAL,OTROS: (ANOTE EL NOMBRE)"</formula1>
    </dataValidation>
  </dataValidations>
  <printOptions horizontalCentered="1"/>
  <pageMargins left="0.51181102362204722" right="0.55118110236220474" top="0.19685039370078741" bottom="0.19685039370078741" header="0" footer="0"/>
  <pageSetup scale="4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IV65"/>
  <sheetViews>
    <sheetView showGridLines="0" zoomScale="75" zoomScaleNormal="75" zoomScaleSheetLayoutView="85" workbookViewId="0"/>
  </sheetViews>
  <sheetFormatPr baseColWidth="10" defaultColWidth="0" defaultRowHeight="12.75" zeroHeight="1" x14ac:dyDescent="0.2"/>
  <cols>
    <col min="1" max="1" width="1.7109375" customWidth="1"/>
    <col min="2" max="2" width="31.7109375" customWidth="1"/>
    <col min="3" max="3" width="30.28515625" customWidth="1"/>
    <col min="4" max="4" width="13.28515625" customWidth="1"/>
    <col min="5" max="5" width="29.5703125" customWidth="1"/>
    <col min="6" max="7" width="12.140625" customWidth="1"/>
    <col min="8" max="9" width="15.42578125" customWidth="1"/>
    <col min="10" max="10" width="17.28515625" customWidth="1"/>
    <col min="11" max="11" width="17.5703125" customWidth="1"/>
    <col min="12" max="12" width="1.7109375" customWidth="1"/>
    <col min="13" max="16384" width="1.7109375" hidden="1"/>
  </cols>
  <sheetData>
    <row r="1" spans="1:62" s="218" customFormat="1" x14ac:dyDescent="0.2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103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  <c r="BC1" s="211"/>
      <c r="BD1" s="211"/>
      <c r="BE1" s="211"/>
      <c r="BF1" s="211"/>
      <c r="BG1" s="211"/>
      <c r="BH1" s="211"/>
      <c r="BI1" s="211"/>
      <c r="BJ1" s="211"/>
    </row>
    <row r="2" spans="1:62" s="219" customFormat="1" ht="57" customHeight="1" x14ac:dyDescent="0.2">
      <c r="A2" s="107"/>
      <c r="B2" s="561" t="s">
        <v>221</v>
      </c>
      <c r="C2" s="562"/>
      <c r="D2" s="562"/>
      <c r="E2" s="562"/>
      <c r="F2" s="562"/>
      <c r="G2" s="562"/>
      <c r="H2" s="562"/>
      <c r="I2" s="562"/>
      <c r="J2" s="562"/>
      <c r="K2" s="563"/>
      <c r="L2" s="104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</row>
    <row r="3" spans="1:62" s="219" customFormat="1" ht="3" customHeight="1" x14ac:dyDescent="0.2">
      <c r="A3" s="107"/>
      <c r="B3" s="278"/>
      <c r="C3" s="278"/>
      <c r="D3" s="278"/>
      <c r="E3" s="278"/>
      <c r="F3" s="279"/>
      <c r="G3" s="278"/>
      <c r="H3" s="278"/>
      <c r="I3" s="278"/>
      <c r="J3" s="278"/>
      <c r="K3" s="278"/>
      <c r="L3" s="104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211"/>
      <c r="BE3" s="211"/>
      <c r="BF3" s="211"/>
      <c r="BG3" s="211"/>
      <c r="BH3" s="211"/>
      <c r="BI3" s="211"/>
      <c r="BJ3" s="211"/>
    </row>
    <row r="4" spans="1:62" s="219" customFormat="1" ht="33" customHeight="1" x14ac:dyDescent="0.25">
      <c r="A4" s="107"/>
      <c r="B4" s="568">
        <f>'vcai-SUPERIOR'!B3</f>
        <v>0</v>
      </c>
      <c r="C4" s="569"/>
      <c r="D4" s="569"/>
      <c r="E4" s="569"/>
      <c r="F4" s="280"/>
      <c r="G4" s="494">
        <f>'vcai-SUPERIOR'!G3</f>
        <v>0</v>
      </c>
      <c r="H4" s="494"/>
      <c r="I4" s="281"/>
      <c r="J4" s="569">
        <f>'vcai-SUPERIOR'!J3</f>
        <v>0</v>
      </c>
      <c r="K4" s="570"/>
      <c r="L4" s="104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1"/>
    </row>
    <row r="5" spans="1:62" s="219" customFormat="1" ht="12.75" customHeight="1" x14ac:dyDescent="0.2">
      <c r="A5" s="107"/>
      <c r="B5" s="469" t="s">
        <v>5</v>
      </c>
      <c r="C5" s="470"/>
      <c r="D5" s="470"/>
      <c r="E5" s="470"/>
      <c r="F5" s="282"/>
      <c r="G5" s="566" t="s">
        <v>157</v>
      </c>
      <c r="H5" s="566"/>
      <c r="I5" s="283"/>
      <c r="J5" s="566" t="str">
        <f>'vcai-AUTO'!J5</f>
        <v>CURP</v>
      </c>
      <c r="K5" s="567"/>
      <c r="L5" s="104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</row>
    <row r="6" spans="1:62" s="219" customFormat="1" ht="33" customHeight="1" x14ac:dyDescent="0.25">
      <c r="A6" s="107"/>
      <c r="B6" s="573">
        <f>'vcai-SUPERIOR'!B5:H5</f>
        <v>0</v>
      </c>
      <c r="C6" s="574"/>
      <c r="D6" s="574"/>
      <c r="E6" s="574"/>
      <c r="F6" s="759"/>
      <c r="G6" s="574">
        <f>'vcai-SUPERIOR'!I43</f>
        <v>0</v>
      </c>
      <c r="H6" s="574"/>
      <c r="I6" s="284"/>
      <c r="J6" s="564">
        <f>'vcai-SUPERIOR'!J5:K5</f>
        <v>0</v>
      </c>
      <c r="K6" s="565"/>
      <c r="L6" s="104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</row>
    <row r="7" spans="1:62" s="219" customFormat="1" ht="12.75" customHeight="1" x14ac:dyDescent="0.2">
      <c r="A7" s="107"/>
      <c r="B7" s="575" t="s">
        <v>145</v>
      </c>
      <c r="C7" s="571"/>
      <c r="D7" s="571"/>
      <c r="E7" s="571"/>
      <c r="F7" s="758"/>
      <c r="G7" s="760" t="str">
        <f>'vcai-SUPERIOR'!I44</f>
        <v>AÑO DE LA EVALUACIÓN</v>
      </c>
      <c r="H7" s="760"/>
      <c r="I7" s="285"/>
      <c r="J7" s="571" t="str">
        <f>'vcai-AUTO'!J7</f>
        <v>RUSP</v>
      </c>
      <c r="K7" s="572"/>
      <c r="L7" s="104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</row>
    <row r="8" spans="1:62" s="219" customFormat="1" ht="51.75" customHeight="1" x14ac:dyDescent="0.25">
      <c r="A8" s="107"/>
      <c r="B8" s="466">
        <f>'vcai-SUPERIOR'!B7:E7</f>
        <v>0</v>
      </c>
      <c r="C8" s="467"/>
      <c r="D8" s="467"/>
      <c r="E8" s="467"/>
      <c r="F8" s="286"/>
      <c r="G8" s="467">
        <f>'vcai-SUPERIOR'!G7</f>
        <v>0</v>
      </c>
      <c r="H8" s="467"/>
      <c r="I8" s="467"/>
      <c r="J8" s="467"/>
      <c r="K8" s="468"/>
      <c r="L8" s="104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</row>
    <row r="9" spans="1:62" s="219" customFormat="1" ht="12.75" customHeight="1" x14ac:dyDescent="0.2">
      <c r="A9" s="107"/>
      <c r="B9" s="469" t="str">
        <f>'vcai-SUPERIOR'!B8:E8</f>
        <v>NOMBRE DE LA DEPENDENCIA U ÓRGANO ADMINISTRATIVO DESCONCENTRADO</v>
      </c>
      <c r="C9" s="470"/>
      <c r="D9" s="470"/>
      <c r="E9" s="470"/>
      <c r="F9" s="285"/>
      <c r="G9" s="585" t="str">
        <f>'vcai-SUPERIOR'!G8</f>
        <v>CLAVE Y NOMBRE DE LA UNIDAD RESPONSABLE</v>
      </c>
      <c r="H9" s="585"/>
      <c r="I9" s="585"/>
      <c r="J9" s="585"/>
      <c r="K9" s="586"/>
      <c r="L9" s="104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</row>
    <row r="10" spans="1:62" s="219" customFormat="1" ht="33" customHeight="1" x14ac:dyDescent="0.25">
      <c r="A10" s="107"/>
      <c r="B10" s="466">
        <f>'vcai-SUPERIOR'!B9:K9</f>
        <v>0</v>
      </c>
      <c r="C10" s="467"/>
      <c r="D10" s="467"/>
      <c r="E10" s="467"/>
      <c r="F10" s="467"/>
      <c r="G10" s="467"/>
      <c r="H10" s="467"/>
      <c r="I10" s="467"/>
      <c r="J10" s="467"/>
      <c r="K10" s="468"/>
      <c r="L10" s="104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</row>
    <row r="11" spans="1:62" s="219" customFormat="1" ht="13.5" customHeight="1" x14ac:dyDescent="0.2">
      <c r="A11" s="107"/>
      <c r="B11" s="472" t="s">
        <v>4</v>
      </c>
      <c r="C11" s="473"/>
      <c r="D11" s="473"/>
      <c r="E11" s="473"/>
      <c r="F11" s="473"/>
      <c r="G11" s="473"/>
      <c r="H11" s="473"/>
      <c r="I11" s="473"/>
      <c r="J11" s="473"/>
      <c r="K11" s="474"/>
      <c r="L11" s="104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</row>
    <row r="12" spans="1:62" s="220" customFormat="1" ht="3" customHeight="1" x14ac:dyDescent="0.2">
      <c r="A12" s="105"/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105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</row>
    <row r="13" spans="1:62" s="218" customFormat="1" ht="41.25" customHeight="1" x14ac:dyDescent="0.2">
      <c r="A13" s="103"/>
      <c r="B13" s="582" t="s">
        <v>185</v>
      </c>
      <c r="C13" s="583"/>
      <c r="D13" s="583"/>
      <c r="E13" s="583"/>
      <c r="F13" s="583"/>
      <c r="G13" s="583"/>
      <c r="H13" s="583"/>
      <c r="I13" s="583"/>
      <c r="J13" s="583"/>
      <c r="K13" s="584"/>
      <c r="L13" s="103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</row>
    <row r="14" spans="1:62" s="218" customFormat="1" ht="161.25" customHeight="1" x14ac:dyDescent="0.2">
      <c r="A14" s="103"/>
      <c r="B14" s="578"/>
      <c r="C14" s="579"/>
      <c r="D14" s="579"/>
      <c r="E14" s="579"/>
      <c r="F14" s="579"/>
      <c r="G14" s="579"/>
      <c r="H14" s="579"/>
      <c r="I14" s="579"/>
      <c r="J14" s="579"/>
      <c r="K14" s="580"/>
      <c r="L14" s="103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</row>
    <row r="15" spans="1:62" s="221" customFormat="1" ht="60.75" customHeight="1" x14ac:dyDescent="0.2">
      <c r="A15" s="106"/>
      <c r="B15" s="534" t="s">
        <v>186</v>
      </c>
      <c r="C15" s="535"/>
      <c r="D15" s="535"/>
      <c r="E15" s="535"/>
      <c r="F15" s="535"/>
      <c r="G15" s="535"/>
      <c r="H15" s="535"/>
      <c r="I15" s="536"/>
      <c r="J15" s="581"/>
      <c r="K15" s="581"/>
      <c r="L15" s="106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</row>
    <row r="16" spans="1:62" s="220" customFormat="1" ht="24" customHeight="1" x14ac:dyDescent="0.2">
      <c r="A16" s="105"/>
      <c r="B16" s="109"/>
      <c r="C16" s="110"/>
      <c r="D16" s="111"/>
      <c r="E16" s="105"/>
      <c r="F16" s="105"/>
      <c r="G16" s="105"/>
      <c r="H16" s="105"/>
      <c r="I16" s="111"/>
      <c r="J16" s="111"/>
      <c r="K16" s="111"/>
      <c r="L16" s="105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</row>
    <row r="17" spans="1:256" s="220" customFormat="1" ht="54.75" customHeight="1" x14ac:dyDescent="0.25">
      <c r="A17" s="105"/>
      <c r="B17" s="467" t="str">
        <f>'vcai-SUPERIOR'!E37</f>
        <v xml:space="preserve">                                                                                                                                                       </v>
      </c>
      <c r="C17" s="467"/>
      <c r="D17" s="467"/>
      <c r="E17" s="191"/>
      <c r="F17" s="105"/>
      <c r="G17" s="105"/>
      <c r="H17" s="111"/>
      <c r="I17" s="111"/>
      <c r="J17" s="111"/>
      <c r="K17" s="112"/>
      <c r="L17" s="105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1"/>
      <c r="CN17" s="211"/>
      <c r="CO17" s="211"/>
      <c r="CP17" s="211"/>
      <c r="CQ17" s="211"/>
      <c r="CR17" s="211"/>
      <c r="CS17" s="211"/>
      <c r="CT17" s="211"/>
      <c r="CU17" s="211"/>
      <c r="CV17" s="211"/>
      <c r="CW17" s="211"/>
      <c r="CX17" s="211"/>
      <c r="CY17" s="211"/>
      <c r="CZ17" s="211"/>
      <c r="DA17" s="211"/>
      <c r="DB17" s="211"/>
      <c r="DC17" s="211"/>
      <c r="DD17" s="211"/>
      <c r="DE17" s="211"/>
      <c r="DF17" s="211"/>
      <c r="DG17" s="211"/>
      <c r="DH17" s="211"/>
      <c r="DI17" s="211"/>
      <c r="DJ17" s="211"/>
      <c r="DK17" s="211"/>
      <c r="DL17" s="211"/>
      <c r="DM17" s="211"/>
      <c r="DN17" s="211"/>
      <c r="DO17" s="211"/>
      <c r="DP17" s="211"/>
      <c r="DQ17" s="211"/>
      <c r="DR17" s="211"/>
      <c r="DS17" s="211"/>
      <c r="DT17" s="211"/>
      <c r="DU17" s="211"/>
      <c r="DV17" s="211"/>
      <c r="DW17" s="211"/>
      <c r="DX17" s="211"/>
      <c r="DY17" s="211"/>
      <c r="DZ17" s="211"/>
      <c r="EA17" s="211"/>
      <c r="EB17" s="211"/>
      <c r="EC17" s="211"/>
      <c r="ED17" s="211"/>
      <c r="EE17" s="211"/>
      <c r="EF17" s="211"/>
      <c r="EG17" s="211"/>
      <c r="EH17" s="211"/>
      <c r="EI17" s="211"/>
      <c r="EJ17" s="211"/>
      <c r="EK17" s="211"/>
      <c r="EL17" s="211"/>
      <c r="EM17" s="211"/>
      <c r="EN17" s="211"/>
      <c r="EO17" s="211"/>
      <c r="EP17" s="211"/>
      <c r="EQ17" s="211"/>
      <c r="ER17" s="211"/>
      <c r="ES17" s="211"/>
      <c r="ET17" s="211"/>
      <c r="EU17" s="211"/>
      <c r="EV17" s="211"/>
      <c r="EW17" s="211"/>
      <c r="EX17" s="211"/>
      <c r="EY17" s="211"/>
      <c r="EZ17" s="211"/>
      <c r="FA17" s="211"/>
      <c r="FB17" s="211"/>
      <c r="FC17" s="211"/>
      <c r="FD17" s="211"/>
      <c r="FE17" s="211"/>
      <c r="FF17" s="211"/>
      <c r="FG17" s="211"/>
      <c r="FH17" s="211"/>
      <c r="FI17" s="211"/>
      <c r="FJ17" s="211"/>
      <c r="FK17" s="211"/>
      <c r="FL17" s="211"/>
      <c r="FM17" s="211"/>
      <c r="FN17" s="211"/>
      <c r="FO17" s="211"/>
      <c r="FP17" s="211"/>
      <c r="FQ17" s="211"/>
      <c r="FR17" s="211"/>
      <c r="FS17" s="211"/>
      <c r="FT17" s="211"/>
      <c r="FU17" s="211"/>
      <c r="FV17" s="211"/>
      <c r="FW17" s="211"/>
      <c r="FX17" s="211"/>
      <c r="FY17" s="211"/>
      <c r="FZ17" s="211"/>
      <c r="GA17" s="211"/>
      <c r="GB17" s="211"/>
      <c r="GC17" s="211"/>
      <c r="GD17" s="211"/>
      <c r="GE17" s="211"/>
      <c r="GF17" s="211"/>
      <c r="GG17" s="211"/>
      <c r="GH17" s="211"/>
      <c r="GI17" s="211"/>
      <c r="GJ17" s="211"/>
      <c r="GK17" s="211"/>
      <c r="GL17" s="211"/>
      <c r="GM17" s="211"/>
      <c r="GN17" s="211"/>
      <c r="GO17" s="211"/>
      <c r="GP17" s="211"/>
      <c r="GQ17" s="211"/>
      <c r="GR17" s="211"/>
      <c r="GS17" s="211"/>
      <c r="GT17" s="211"/>
      <c r="GU17" s="211"/>
      <c r="GV17" s="211"/>
      <c r="GW17" s="211"/>
      <c r="GX17" s="211"/>
      <c r="GY17" s="211"/>
      <c r="GZ17" s="211"/>
      <c r="HA17" s="211"/>
      <c r="HB17" s="211"/>
      <c r="HC17" s="211"/>
      <c r="HD17" s="211"/>
      <c r="HE17" s="211"/>
      <c r="HF17" s="211"/>
      <c r="HG17" s="211"/>
      <c r="HH17" s="211"/>
      <c r="HI17" s="211"/>
      <c r="HJ17" s="211"/>
      <c r="HK17" s="211"/>
      <c r="HL17" s="211"/>
      <c r="HM17" s="211"/>
      <c r="HN17" s="211"/>
      <c r="HO17" s="211"/>
      <c r="HP17" s="211"/>
      <c r="HQ17" s="211"/>
      <c r="HR17" s="211"/>
      <c r="HS17" s="211"/>
      <c r="HT17" s="211"/>
      <c r="HU17" s="211"/>
      <c r="HV17" s="211"/>
      <c r="HW17" s="211"/>
      <c r="HX17" s="211"/>
      <c r="HY17" s="211"/>
      <c r="HZ17" s="211"/>
      <c r="IA17" s="211"/>
      <c r="IB17" s="211"/>
      <c r="IC17" s="211"/>
      <c r="ID17" s="211"/>
      <c r="IE17" s="211"/>
      <c r="IF17" s="211"/>
      <c r="IG17" s="211"/>
      <c r="IH17" s="211"/>
      <c r="II17" s="211"/>
      <c r="IJ17" s="211"/>
      <c r="IK17" s="211"/>
      <c r="IL17" s="211"/>
      <c r="IM17" s="211"/>
      <c r="IN17" s="211"/>
      <c r="IO17" s="211"/>
      <c r="IP17" s="211"/>
      <c r="IQ17" s="211"/>
      <c r="IR17" s="211"/>
      <c r="IS17" s="211"/>
      <c r="IT17" s="211"/>
      <c r="IU17" s="211"/>
      <c r="IV17" s="211"/>
    </row>
    <row r="18" spans="1:256" s="220" customFormat="1" x14ac:dyDescent="0.2">
      <c r="A18" s="105"/>
      <c r="B18" s="576" t="s">
        <v>184</v>
      </c>
      <c r="C18" s="576"/>
      <c r="D18" s="576"/>
      <c r="E18" s="193"/>
      <c r="F18" s="105"/>
      <c r="G18" s="105"/>
      <c r="H18" s="105"/>
      <c r="I18" s="577" t="s">
        <v>33</v>
      </c>
      <c r="J18" s="577"/>
      <c r="K18" s="577"/>
      <c r="L18" s="105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  <c r="CB18" s="211"/>
      <c r="CC18" s="211"/>
      <c r="CD18" s="211"/>
      <c r="CE18" s="211"/>
      <c r="CF18" s="211"/>
      <c r="CG18" s="211"/>
      <c r="CH18" s="211"/>
      <c r="CI18" s="211"/>
      <c r="CJ18" s="211"/>
      <c r="CK18" s="211"/>
      <c r="CL18" s="211"/>
      <c r="CM18" s="211"/>
      <c r="CN18" s="211"/>
      <c r="CO18" s="211"/>
      <c r="CP18" s="211"/>
      <c r="CQ18" s="211"/>
      <c r="CR18" s="211"/>
      <c r="CS18" s="211"/>
      <c r="CT18" s="211"/>
      <c r="CU18" s="211"/>
      <c r="CV18" s="211"/>
      <c r="CW18" s="211"/>
      <c r="CX18" s="211"/>
      <c r="CY18" s="211"/>
      <c r="CZ18" s="211"/>
      <c r="DA18" s="211"/>
      <c r="DB18" s="211"/>
      <c r="DC18" s="211"/>
      <c r="DD18" s="211"/>
      <c r="DE18" s="211"/>
      <c r="DF18" s="211"/>
      <c r="DG18" s="211"/>
      <c r="DH18" s="211"/>
      <c r="DI18" s="211"/>
      <c r="DJ18" s="211"/>
      <c r="DK18" s="211"/>
      <c r="DL18" s="211"/>
      <c r="DM18" s="211"/>
      <c r="DN18" s="211"/>
      <c r="DO18" s="211"/>
      <c r="DP18" s="211"/>
      <c r="DQ18" s="211"/>
      <c r="DR18" s="211"/>
      <c r="DS18" s="211"/>
      <c r="DT18" s="211"/>
      <c r="DU18" s="211"/>
      <c r="DV18" s="211"/>
      <c r="DW18" s="211"/>
      <c r="DX18" s="211"/>
      <c r="DY18" s="211"/>
      <c r="DZ18" s="211"/>
      <c r="EA18" s="211"/>
      <c r="EB18" s="211"/>
      <c r="EC18" s="211"/>
      <c r="ED18" s="211"/>
      <c r="EE18" s="211"/>
      <c r="EF18" s="211"/>
      <c r="EG18" s="211"/>
      <c r="EH18" s="211"/>
      <c r="EI18" s="211"/>
      <c r="EJ18" s="211"/>
      <c r="EK18" s="211"/>
      <c r="EL18" s="211"/>
      <c r="EM18" s="211"/>
      <c r="EN18" s="211"/>
      <c r="EO18" s="211"/>
      <c r="EP18" s="211"/>
      <c r="EQ18" s="211"/>
      <c r="ER18" s="211"/>
      <c r="ES18" s="211"/>
      <c r="ET18" s="211"/>
      <c r="EU18" s="211"/>
      <c r="EV18" s="211"/>
      <c r="EW18" s="211"/>
      <c r="EX18" s="211"/>
      <c r="EY18" s="211"/>
      <c r="EZ18" s="211"/>
      <c r="FA18" s="211"/>
      <c r="FB18" s="211"/>
      <c r="FC18" s="211"/>
      <c r="FD18" s="211"/>
      <c r="FE18" s="211"/>
      <c r="FF18" s="211"/>
      <c r="FG18" s="211"/>
      <c r="FH18" s="211"/>
      <c r="FI18" s="211"/>
      <c r="FJ18" s="211"/>
      <c r="FK18" s="211"/>
      <c r="FL18" s="211"/>
      <c r="FM18" s="211"/>
      <c r="FN18" s="211"/>
      <c r="FO18" s="211"/>
      <c r="FP18" s="211"/>
      <c r="FQ18" s="211"/>
      <c r="FR18" s="211"/>
      <c r="FS18" s="211"/>
      <c r="FT18" s="211"/>
      <c r="FU18" s="211"/>
      <c r="FV18" s="211"/>
      <c r="FW18" s="211"/>
      <c r="FX18" s="211"/>
      <c r="FY18" s="211"/>
      <c r="FZ18" s="211"/>
      <c r="GA18" s="211"/>
      <c r="GB18" s="211"/>
      <c r="GC18" s="211"/>
      <c r="GD18" s="211"/>
      <c r="GE18" s="211"/>
      <c r="GF18" s="211"/>
      <c r="GG18" s="211"/>
      <c r="GH18" s="211"/>
      <c r="GI18" s="211"/>
      <c r="GJ18" s="211"/>
      <c r="GK18" s="211"/>
      <c r="GL18" s="211"/>
      <c r="GM18" s="211"/>
      <c r="GN18" s="211"/>
      <c r="GO18" s="211"/>
      <c r="GP18" s="211"/>
      <c r="GQ18" s="211"/>
      <c r="GR18" s="211"/>
      <c r="GS18" s="211"/>
      <c r="GT18" s="211"/>
      <c r="GU18" s="211"/>
      <c r="GV18" s="211"/>
      <c r="GW18" s="211"/>
      <c r="GX18" s="211"/>
      <c r="GY18" s="211"/>
      <c r="GZ18" s="211"/>
      <c r="HA18" s="211"/>
      <c r="HB18" s="211"/>
      <c r="HC18" s="211"/>
      <c r="HD18" s="211"/>
      <c r="HE18" s="211"/>
      <c r="HF18" s="211"/>
      <c r="HG18" s="211"/>
      <c r="HH18" s="211"/>
      <c r="HI18" s="211"/>
      <c r="HJ18" s="211"/>
      <c r="HK18" s="211"/>
      <c r="HL18" s="211"/>
      <c r="HM18" s="211"/>
      <c r="HN18" s="211"/>
      <c r="HO18" s="211"/>
      <c r="HP18" s="211"/>
      <c r="HQ18" s="211"/>
      <c r="HR18" s="211"/>
      <c r="HS18" s="211"/>
      <c r="HT18" s="211"/>
      <c r="HU18" s="211"/>
      <c r="HV18" s="211"/>
      <c r="HW18" s="211"/>
      <c r="HX18" s="211"/>
      <c r="HY18" s="211"/>
      <c r="HZ18" s="211"/>
      <c r="IA18" s="211"/>
      <c r="IB18" s="211"/>
      <c r="IC18" s="211"/>
      <c r="ID18" s="211"/>
      <c r="IE18" s="211"/>
      <c r="IF18" s="211"/>
      <c r="IG18" s="211"/>
      <c r="IH18" s="211"/>
      <c r="II18" s="211"/>
      <c r="IJ18" s="211"/>
      <c r="IK18" s="211"/>
      <c r="IL18" s="211"/>
      <c r="IM18" s="211"/>
      <c r="IN18" s="211"/>
      <c r="IO18" s="211"/>
      <c r="IP18" s="211"/>
      <c r="IQ18" s="211"/>
      <c r="IR18" s="211"/>
      <c r="IS18" s="211"/>
      <c r="IT18" s="211"/>
      <c r="IU18" s="211"/>
      <c r="IV18" s="211"/>
    </row>
    <row r="19" spans="1:256" s="220" customFormat="1" ht="40.5" customHeight="1" x14ac:dyDescent="0.25">
      <c r="A19" s="105"/>
      <c r="B19" s="147">
        <f>'vcai-SUPERIOR'!E43</f>
        <v>0</v>
      </c>
      <c r="C19" s="191"/>
      <c r="D19" s="191"/>
      <c r="E19" s="105"/>
      <c r="F19" s="113"/>
      <c r="G19" s="113"/>
      <c r="H19" s="113"/>
      <c r="I19" s="55"/>
      <c r="J19" s="55"/>
      <c r="K19" s="55"/>
      <c r="L19" s="105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  <c r="DC19" s="211"/>
      <c r="DD19" s="211"/>
      <c r="DE19" s="211"/>
      <c r="DF19" s="211"/>
      <c r="DG19" s="211"/>
      <c r="DH19" s="211"/>
      <c r="DI19" s="211"/>
      <c r="DJ19" s="211"/>
      <c r="DK19" s="211"/>
      <c r="DL19" s="211"/>
      <c r="DM19" s="211"/>
      <c r="DN19" s="211"/>
      <c r="DO19" s="211"/>
      <c r="DP19" s="211"/>
      <c r="DQ19" s="211"/>
      <c r="DR19" s="211"/>
      <c r="DS19" s="211"/>
      <c r="DT19" s="211"/>
      <c r="DU19" s="211"/>
      <c r="DV19" s="211"/>
      <c r="DW19" s="211"/>
      <c r="DX19" s="211"/>
      <c r="DY19" s="211"/>
      <c r="DZ19" s="211"/>
      <c r="EA19" s="211"/>
      <c r="EB19" s="211"/>
      <c r="EC19" s="211"/>
      <c r="ED19" s="211"/>
      <c r="EE19" s="211"/>
      <c r="EF19" s="211"/>
      <c r="EG19" s="211"/>
      <c r="EH19" s="211"/>
      <c r="EI19" s="211"/>
      <c r="EJ19" s="211"/>
      <c r="EK19" s="211"/>
      <c r="EL19" s="211"/>
      <c r="EM19" s="211"/>
      <c r="EN19" s="211"/>
      <c r="EO19" s="211"/>
      <c r="EP19" s="211"/>
      <c r="EQ19" s="211"/>
      <c r="ER19" s="211"/>
      <c r="ES19" s="211"/>
      <c r="ET19" s="211"/>
      <c r="EU19" s="211"/>
      <c r="EV19" s="211"/>
      <c r="EW19" s="211"/>
      <c r="EX19" s="211"/>
      <c r="EY19" s="211"/>
      <c r="EZ19" s="211"/>
      <c r="FA19" s="211"/>
      <c r="FB19" s="211"/>
      <c r="FC19" s="211"/>
      <c r="FD19" s="211"/>
      <c r="FE19" s="211"/>
      <c r="FF19" s="211"/>
      <c r="FG19" s="211"/>
      <c r="FH19" s="211"/>
      <c r="FI19" s="211"/>
      <c r="FJ19" s="211"/>
      <c r="FK19" s="211"/>
      <c r="FL19" s="211"/>
      <c r="FM19" s="211"/>
      <c r="FN19" s="211"/>
      <c r="FO19" s="211"/>
      <c r="FP19" s="211"/>
      <c r="FQ19" s="211"/>
      <c r="FR19" s="211"/>
      <c r="FS19" s="211"/>
      <c r="FT19" s="211"/>
      <c r="FU19" s="211"/>
      <c r="FV19" s="211"/>
      <c r="FW19" s="211"/>
      <c r="FX19" s="211"/>
      <c r="FY19" s="211"/>
      <c r="FZ19" s="211"/>
      <c r="GA19" s="211"/>
      <c r="GB19" s="211"/>
      <c r="GC19" s="211"/>
      <c r="GD19" s="211"/>
      <c r="GE19" s="211"/>
      <c r="GF19" s="211"/>
      <c r="GG19" s="211"/>
      <c r="GH19" s="211"/>
      <c r="GI19" s="211"/>
      <c r="GJ19" s="211"/>
      <c r="GK19" s="211"/>
      <c r="GL19" s="211"/>
      <c r="GM19" s="211"/>
      <c r="GN19" s="211"/>
      <c r="GO19" s="211"/>
      <c r="GP19" s="211"/>
      <c r="GQ19" s="211"/>
      <c r="GR19" s="211"/>
      <c r="GS19" s="211"/>
      <c r="GT19" s="211"/>
      <c r="GU19" s="211"/>
      <c r="GV19" s="211"/>
      <c r="GW19" s="211"/>
      <c r="GX19" s="211"/>
      <c r="GY19" s="211"/>
      <c r="GZ19" s="211"/>
      <c r="HA19" s="211"/>
      <c r="HB19" s="211"/>
      <c r="HC19" s="211"/>
      <c r="HD19" s="211"/>
      <c r="HE19" s="211"/>
      <c r="HF19" s="211"/>
      <c r="HG19" s="211"/>
      <c r="HH19" s="211"/>
      <c r="HI19" s="211"/>
      <c r="HJ19" s="211"/>
      <c r="HK19" s="211"/>
      <c r="HL19" s="211"/>
      <c r="HM19" s="211"/>
      <c r="HN19" s="211"/>
      <c r="HO19" s="211"/>
      <c r="HP19" s="211"/>
      <c r="HQ19" s="211"/>
      <c r="HR19" s="211"/>
      <c r="HS19" s="211"/>
      <c r="HT19" s="211"/>
      <c r="HU19" s="211"/>
      <c r="HV19" s="211"/>
      <c r="HW19" s="211"/>
      <c r="HX19" s="211"/>
      <c r="HY19" s="211"/>
      <c r="HZ19" s="211"/>
      <c r="IA19" s="211"/>
      <c r="IB19" s="211"/>
      <c r="IC19" s="211"/>
      <c r="ID19" s="211"/>
      <c r="IE19" s="211"/>
      <c r="IF19" s="211"/>
      <c r="IG19" s="211"/>
      <c r="IH19" s="211"/>
      <c r="II19" s="211"/>
      <c r="IJ19" s="211"/>
      <c r="IK19" s="211"/>
      <c r="IL19" s="211"/>
      <c r="IM19" s="211"/>
      <c r="IN19" s="211"/>
      <c r="IO19" s="211"/>
      <c r="IP19" s="211"/>
      <c r="IQ19" s="211"/>
      <c r="IR19" s="211"/>
      <c r="IS19" s="211"/>
      <c r="IT19" s="211"/>
      <c r="IU19" s="211"/>
      <c r="IV19" s="211"/>
    </row>
    <row r="20" spans="1:256" s="220" customFormat="1" ht="15" customHeight="1" x14ac:dyDescent="0.2">
      <c r="A20" s="105"/>
      <c r="B20" s="188" t="s">
        <v>157</v>
      </c>
      <c r="C20" s="192"/>
      <c r="D20" s="192"/>
      <c r="E20" s="114"/>
      <c r="F20" s="105"/>
      <c r="G20" s="105"/>
      <c r="H20" s="105"/>
      <c r="I20" s="105"/>
      <c r="J20" s="105"/>
      <c r="K20" s="105"/>
      <c r="L20" s="105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  <c r="BM20" s="211"/>
      <c r="BN20" s="211"/>
      <c r="BO20" s="211"/>
      <c r="BP20" s="211"/>
      <c r="BQ20" s="211"/>
      <c r="BR20" s="211"/>
      <c r="BS20" s="211"/>
      <c r="BT20" s="211"/>
      <c r="BU20" s="211"/>
      <c r="BV20" s="211"/>
      <c r="BW20" s="211"/>
      <c r="BX20" s="211"/>
      <c r="BY20" s="211"/>
      <c r="BZ20" s="211"/>
      <c r="CA20" s="211"/>
      <c r="CB20" s="211"/>
      <c r="CC20" s="211"/>
      <c r="CD20" s="211"/>
      <c r="CE20" s="211"/>
      <c r="CF20" s="211"/>
      <c r="CG20" s="211"/>
      <c r="CH20" s="211"/>
      <c r="CI20" s="211"/>
      <c r="CJ20" s="211"/>
      <c r="CK20" s="211"/>
      <c r="CL20" s="211"/>
      <c r="CM20" s="211"/>
      <c r="CN20" s="211"/>
      <c r="CO20" s="211"/>
      <c r="CP20" s="211"/>
      <c r="CQ20" s="211"/>
      <c r="CR20" s="211"/>
      <c r="CS20" s="211"/>
      <c r="CT20" s="211"/>
      <c r="CU20" s="211"/>
      <c r="CV20" s="211"/>
      <c r="CW20" s="211"/>
      <c r="CX20" s="211"/>
      <c r="CY20" s="211"/>
      <c r="CZ20" s="211"/>
      <c r="DA20" s="211"/>
      <c r="DB20" s="211"/>
      <c r="DC20" s="211"/>
      <c r="DD20" s="211"/>
      <c r="DE20" s="211"/>
      <c r="DF20" s="211"/>
      <c r="DG20" s="211"/>
      <c r="DH20" s="211"/>
      <c r="DI20" s="211"/>
      <c r="DJ20" s="211"/>
      <c r="DK20" s="211"/>
      <c r="DL20" s="211"/>
      <c r="DM20" s="211"/>
      <c r="DN20" s="211"/>
      <c r="DO20" s="211"/>
      <c r="DP20" s="211"/>
      <c r="DQ20" s="211"/>
      <c r="DR20" s="211"/>
      <c r="DS20" s="211"/>
      <c r="DT20" s="211"/>
      <c r="DU20" s="211"/>
      <c r="DV20" s="211"/>
      <c r="DW20" s="211"/>
      <c r="DX20" s="211"/>
      <c r="DY20" s="211"/>
      <c r="DZ20" s="211"/>
      <c r="EA20" s="211"/>
      <c r="EB20" s="211"/>
      <c r="EC20" s="211"/>
      <c r="ED20" s="211"/>
      <c r="EE20" s="211"/>
      <c r="EF20" s="211"/>
      <c r="EG20" s="211"/>
      <c r="EH20" s="211"/>
      <c r="EI20" s="211"/>
      <c r="EJ20" s="211"/>
      <c r="EK20" s="211"/>
      <c r="EL20" s="211"/>
      <c r="EM20" s="211"/>
      <c r="EN20" s="211"/>
      <c r="EO20" s="211"/>
      <c r="EP20" s="211"/>
      <c r="EQ20" s="211"/>
      <c r="ER20" s="211"/>
      <c r="ES20" s="211"/>
      <c r="ET20" s="211"/>
      <c r="EU20" s="211"/>
      <c r="EV20" s="211"/>
      <c r="EW20" s="211"/>
      <c r="EX20" s="211"/>
      <c r="EY20" s="211"/>
      <c r="EZ20" s="211"/>
      <c r="FA20" s="211"/>
      <c r="FB20" s="211"/>
      <c r="FC20" s="211"/>
      <c r="FD20" s="211"/>
      <c r="FE20" s="211"/>
      <c r="FF20" s="211"/>
      <c r="FG20" s="211"/>
      <c r="FH20" s="211"/>
      <c r="FI20" s="211"/>
      <c r="FJ20" s="211"/>
      <c r="FK20" s="211"/>
      <c r="FL20" s="211"/>
      <c r="FM20" s="211"/>
      <c r="FN20" s="211"/>
      <c r="FO20" s="211"/>
      <c r="FP20" s="211"/>
      <c r="FQ20" s="211"/>
      <c r="FR20" s="211"/>
      <c r="FS20" s="211"/>
      <c r="FT20" s="211"/>
      <c r="FU20" s="211"/>
      <c r="FV20" s="211"/>
      <c r="FW20" s="211"/>
      <c r="FX20" s="211"/>
      <c r="FY20" s="211"/>
      <c r="FZ20" s="211"/>
      <c r="GA20" s="211"/>
      <c r="GB20" s="211"/>
      <c r="GC20" s="211"/>
      <c r="GD20" s="211"/>
      <c r="GE20" s="211"/>
      <c r="GF20" s="211"/>
      <c r="GG20" s="211"/>
      <c r="GH20" s="211"/>
      <c r="GI20" s="211"/>
      <c r="GJ20" s="211"/>
      <c r="GK20" s="211"/>
      <c r="GL20" s="211"/>
      <c r="GM20" s="211"/>
      <c r="GN20" s="211"/>
      <c r="GO20" s="211"/>
      <c r="GP20" s="211"/>
      <c r="GQ20" s="211"/>
      <c r="GR20" s="211"/>
      <c r="GS20" s="211"/>
      <c r="GT20" s="211"/>
      <c r="GU20" s="211"/>
      <c r="GV20" s="211"/>
      <c r="GW20" s="211"/>
      <c r="GX20" s="211"/>
      <c r="GY20" s="211"/>
      <c r="GZ20" s="211"/>
      <c r="HA20" s="211"/>
      <c r="HB20" s="211"/>
      <c r="HC20" s="211"/>
      <c r="HD20" s="211"/>
      <c r="HE20" s="211"/>
      <c r="HF20" s="211"/>
      <c r="HG20" s="211"/>
      <c r="HH20" s="211"/>
      <c r="HI20" s="211"/>
      <c r="HJ20" s="211"/>
      <c r="HK20" s="211"/>
      <c r="HL20" s="211"/>
      <c r="HM20" s="211"/>
      <c r="HN20" s="211"/>
      <c r="HO20" s="211"/>
      <c r="HP20" s="211"/>
      <c r="HQ20" s="211"/>
      <c r="HR20" s="211"/>
      <c r="HS20" s="211"/>
      <c r="HT20" s="211"/>
      <c r="HU20" s="211"/>
      <c r="HV20" s="211"/>
      <c r="HW20" s="211"/>
      <c r="HX20" s="211"/>
      <c r="HY20" s="211"/>
      <c r="HZ20" s="211"/>
      <c r="IA20" s="211"/>
      <c r="IB20" s="211"/>
      <c r="IC20" s="211"/>
      <c r="ID20" s="211"/>
      <c r="IE20" s="211"/>
      <c r="IF20" s="211"/>
      <c r="IG20" s="211"/>
      <c r="IH20" s="211"/>
      <c r="II20" s="211"/>
      <c r="IJ20" s="211"/>
      <c r="IK20" s="211"/>
      <c r="IL20" s="211"/>
      <c r="IM20" s="211"/>
      <c r="IN20" s="211"/>
      <c r="IO20" s="211"/>
      <c r="IP20" s="211"/>
      <c r="IQ20" s="211"/>
      <c r="IR20" s="211"/>
      <c r="IS20" s="211"/>
      <c r="IT20" s="211"/>
      <c r="IU20" s="211"/>
      <c r="IV20" s="211"/>
    </row>
    <row r="21" spans="1:256" s="218" customFormat="1" ht="41.25" customHeight="1" x14ac:dyDescent="0.25">
      <c r="A21" s="103"/>
      <c r="B21" s="147">
        <f>'vcai-SUPERIOR'!G43</f>
        <v>0</v>
      </c>
      <c r="C21" s="191"/>
      <c r="D21" s="191"/>
      <c r="E21" s="115"/>
      <c r="F21" s="116"/>
      <c r="G21" s="116"/>
      <c r="H21" s="116"/>
      <c r="I21" s="116"/>
      <c r="J21" s="116"/>
      <c r="K21" s="116"/>
      <c r="L21" s="103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1"/>
      <c r="CL21" s="211"/>
      <c r="CM21" s="211"/>
      <c r="CN21" s="211"/>
      <c r="CO21" s="211"/>
      <c r="CP21" s="211"/>
      <c r="CQ21" s="211"/>
      <c r="CR21" s="211"/>
      <c r="CS21" s="211"/>
      <c r="CT21" s="211"/>
      <c r="CU21" s="211"/>
      <c r="CV21" s="211"/>
      <c r="CW21" s="211"/>
      <c r="CX21" s="211"/>
      <c r="CY21" s="211"/>
      <c r="CZ21" s="211"/>
      <c r="DA21" s="211"/>
      <c r="DB21" s="211"/>
      <c r="DC21" s="211"/>
      <c r="DD21" s="211"/>
      <c r="DE21" s="211"/>
      <c r="DF21" s="211"/>
      <c r="DG21" s="211"/>
      <c r="DH21" s="211"/>
      <c r="DI21" s="211"/>
      <c r="DJ21" s="211"/>
      <c r="DK21" s="211"/>
      <c r="DL21" s="211"/>
      <c r="DM21" s="211"/>
      <c r="DN21" s="211"/>
      <c r="DO21" s="211"/>
      <c r="DP21" s="211"/>
      <c r="DQ21" s="211"/>
      <c r="DR21" s="211"/>
      <c r="DS21" s="211"/>
      <c r="DT21" s="211"/>
      <c r="DU21" s="211"/>
      <c r="DV21" s="211"/>
      <c r="DW21" s="211"/>
      <c r="DX21" s="211"/>
      <c r="DY21" s="211"/>
      <c r="DZ21" s="211"/>
      <c r="EA21" s="211"/>
      <c r="EB21" s="211"/>
      <c r="EC21" s="211"/>
      <c r="ED21" s="211"/>
      <c r="EE21" s="211"/>
      <c r="EF21" s="211"/>
      <c r="EG21" s="211"/>
      <c r="EH21" s="211"/>
      <c r="EI21" s="211"/>
      <c r="EJ21" s="211"/>
      <c r="EK21" s="211"/>
      <c r="EL21" s="211"/>
      <c r="EM21" s="211"/>
      <c r="EN21" s="211"/>
      <c r="EO21" s="211"/>
      <c r="EP21" s="211"/>
      <c r="EQ21" s="211"/>
      <c r="ER21" s="211"/>
      <c r="ES21" s="211"/>
      <c r="ET21" s="211"/>
      <c r="EU21" s="211"/>
      <c r="EV21" s="211"/>
      <c r="EW21" s="211"/>
      <c r="EX21" s="211"/>
      <c r="EY21" s="211"/>
      <c r="EZ21" s="211"/>
      <c r="FA21" s="211"/>
      <c r="FB21" s="211"/>
      <c r="FC21" s="211"/>
      <c r="FD21" s="211"/>
      <c r="FE21" s="211"/>
      <c r="FF21" s="211"/>
      <c r="FG21" s="211"/>
      <c r="FH21" s="211"/>
      <c r="FI21" s="211"/>
      <c r="FJ21" s="211"/>
      <c r="FK21" s="211"/>
      <c r="FL21" s="211"/>
      <c r="FM21" s="211"/>
      <c r="FN21" s="211"/>
      <c r="FO21" s="211"/>
      <c r="FP21" s="211"/>
      <c r="FQ21" s="211"/>
      <c r="FR21" s="211"/>
      <c r="FS21" s="211"/>
      <c r="FT21" s="211"/>
      <c r="FU21" s="211"/>
      <c r="FV21" s="211"/>
      <c r="FW21" s="211"/>
      <c r="FX21" s="211"/>
      <c r="FY21" s="211"/>
      <c r="FZ21" s="211"/>
      <c r="GA21" s="211"/>
      <c r="GB21" s="211"/>
      <c r="GC21" s="211"/>
      <c r="GD21" s="211"/>
      <c r="GE21" s="211"/>
      <c r="GF21" s="211"/>
      <c r="GG21" s="211"/>
      <c r="GH21" s="211"/>
      <c r="GI21" s="211"/>
      <c r="GJ21" s="211"/>
      <c r="GK21" s="211"/>
      <c r="GL21" s="211"/>
      <c r="GM21" s="211"/>
      <c r="GN21" s="211"/>
      <c r="GO21" s="211"/>
      <c r="GP21" s="211"/>
      <c r="GQ21" s="211"/>
      <c r="GR21" s="211"/>
      <c r="GS21" s="211"/>
      <c r="GT21" s="211"/>
      <c r="GU21" s="211"/>
      <c r="GV21" s="211"/>
      <c r="GW21" s="211"/>
      <c r="GX21" s="211"/>
      <c r="GY21" s="211"/>
      <c r="GZ21" s="211"/>
      <c r="HA21" s="211"/>
      <c r="HB21" s="211"/>
      <c r="HC21" s="211"/>
      <c r="HD21" s="211"/>
      <c r="HE21" s="211"/>
      <c r="HF21" s="211"/>
      <c r="HG21" s="211"/>
      <c r="HH21" s="211"/>
      <c r="HI21" s="211"/>
      <c r="HJ21" s="211"/>
      <c r="HK21" s="211"/>
      <c r="HL21" s="211"/>
      <c r="HM21" s="211"/>
      <c r="HN21" s="211"/>
      <c r="HO21" s="211"/>
      <c r="HP21" s="211"/>
      <c r="HQ21" s="211"/>
      <c r="HR21" s="211"/>
      <c r="HS21" s="211"/>
      <c r="HT21" s="211"/>
      <c r="HU21" s="211"/>
      <c r="HV21" s="211"/>
      <c r="HW21" s="211"/>
      <c r="HX21" s="211"/>
      <c r="HY21" s="211"/>
      <c r="HZ21" s="211"/>
      <c r="IA21" s="211"/>
      <c r="IB21" s="211"/>
      <c r="IC21" s="211"/>
      <c r="ID21" s="211"/>
      <c r="IE21" s="211"/>
      <c r="IF21" s="211"/>
      <c r="IG21" s="211"/>
      <c r="IH21" s="211"/>
      <c r="II21" s="211"/>
      <c r="IJ21" s="211"/>
      <c r="IK21" s="211"/>
      <c r="IL21" s="211"/>
      <c r="IM21" s="211"/>
      <c r="IN21" s="211"/>
      <c r="IO21" s="211"/>
      <c r="IP21" s="211"/>
      <c r="IQ21" s="211"/>
      <c r="IR21" s="211"/>
      <c r="IS21" s="211"/>
      <c r="IT21" s="211"/>
      <c r="IU21" s="211"/>
      <c r="IV21" s="211"/>
    </row>
    <row r="22" spans="1:256" s="218" customFormat="1" ht="25.5" customHeight="1" x14ac:dyDescent="0.2">
      <c r="A22" s="77"/>
      <c r="B22" s="188" t="s">
        <v>164</v>
      </c>
      <c r="C22" s="192"/>
      <c r="D22" s="192"/>
      <c r="E22" s="117"/>
      <c r="F22" s="117"/>
      <c r="G22" s="117"/>
      <c r="H22" s="117"/>
      <c r="I22" s="117"/>
      <c r="J22" s="117"/>
      <c r="K22" s="117"/>
      <c r="L22" s="103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/>
      <c r="CK22" s="211"/>
      <c r="CL22" s="211"/>
      <c r="CM22" s="211"/>
      <c r="CN22" s="211"/>
      <c r="CO22" s="211"/>
      <c r="CP22" s="211"/>
      <c r="CQ22" s="211"/>
      <c r="CR22" s="211"/>
      <c r="CS22" s="211"/>
      <c r="CT22" s="211"/>
      <c r="CU22" s="211"/>
      <c r="CV22" s="211"/>
      <c r="CW22" s="211"/>
      <c r="CX22" s="211"/>
      <c r="CY22" s="211"/>
      <c r="CZ22" s="211"/>
      <c r="DA22" s="211"/>
      <c r="DB22" s="211"/>
      <c r="DC22" s="211"/>
      <c r="DD22" s="211"/>
      <c r="DE22" s="211"/>
      <c r="DF22" s="211"/>
      <c r="DG22" s="211"/>
      <c r="DH22" s="211"/>
      <c r="DI22" s="211"/>
      <c r="DJ22" s="211"/>
      <c r="DK22" s="211"/>
      <c r="DL22" s="211"/>
      <c r="DM22" s="211"/>
      <c r="DN22" s="211"/>
      <c r="DO22" s="211"/>
      <c r="DP22" s="211"/>
      <c r="DQ22" s="211"/>
      <c r="DR22" s="211"/>
      <c r="DS22" s="211"/>
      <c r="DT22" s="211"/>
      <c r="DU22" s="211"/>
      <c r="DV22" s="211"/>
      <c r="DW22" s="211"/>
      <c r="DX22" s="211"/>
      <c r="DY22" s="211"/>
      <c r="DZ22" s="211"/>
      <c r="EA22" s="211"/>
      <c r="EB22" s="211"/>
      <c r="EC22" s="211"/>
      <c r="ED22" s="211"/>
      <c r="EE22" s="211"/>
      <c r="EF22" s="211"/>
      <c r="EG22" s="211"/>
      <c r="EH22" s="211"/>
      <c r="EI22" s="211"/>
      <c r="EJ22" s="211"/>
      <c r="EK22" s="211"/>
      <c r="EL22" s="211"/>
      <c r="EM22" s="211"/>
      <c r="EN22" s="211"/>
      <c r="EO22" s="211"/>
      <c r="EP22" s="211"/>
      <c r="EQ22" s="211"/>
      <c r="ER22" s="211"/>
      <c r="ES22" s="211"/>
      <c r="ET22" s="211"/>
      <c r="EU22" s="211"/>
      <c r="EV22" s="211"/>
      <c r="EW22" s="211"/>
      <c r="EX22" s="211"/>
      <c r="EY22" s="211"/>
      <c r="EZ22" s="211"/>
      <c r="FA22" s="211"/>
      <c r="FB22" s="211"/>
      <c r="FC22" s="211"/>
      <c r="FD22" s="211"/>
      <c r="FE22" s="211"/>
      <c r="FF22" s="211"/>
      <c r="FG22" s="211"/>
      <c r="FH22" s="211"/>
      <c r="FI22" s="211"/>
      <c r="FJ22" s="211"/>
      <c r="FK22" s="211"/>
      <c r="FL22" s="211"/>
      <c r="FM22" s="211"/>
      <c r="FN22" s="211"/>
      <c r="FO22" s="211"/>
      <c r="FP22" s="211"/>
      <c r="FQ22" s="211"/>
      <c r="FR22" s="211"/>
      <c r="FS22" s="211"/>
      <c r="FT22" s="211"/>
      <c r="FU22" s="211"/>
      <c r="FV22" s="211"/>
      <c r="FW22" s="211"/>
      <c r="FX22" s="211"/>
      <c r="FY22" s="211"/>
      <c r="FZ22" s="211"/>
      <c r="GA22" s="211"/>
      <c r="GB22" s="211"/>
      <c r="GC22" s="211"/>
      <c r="GD22" s="211"/>
      <c r="GE22" s="211"/>
      <c r="GF22" s="211"/>
      <c r="GG22" s="211"/>
      <c r="GH22" s="211"/>
      <c r="GI22" s="211"/>
      <c r="GJ22" s="211"/>
      <c r="GK22" s="211"/>
      <c r="GL22" s="211"/>
      <c r="GM22" s="211"/>
      <c r="GN22" s="211"/>
      <c r="GO22" s="211"/>
      <c r="GP22" s="211"/>
      <c r="GQ22" s="211"/>
      <c r="GR22" s="211"/>
      <c r="GS22" s="211"/>
      <c r="GT22" s="211"/>
      <c r="GU22" s="211"/>
      <c r="GV22" s="211"/>
      <c r="GW22" s="211"/>
      <c r="GX22" s="211"/>
      <c r="GY22" s="211"/>
      <c r="GZ22" s="211"/>
      <c r="HA22" s="211"/>
      <c r="HB22" s="211"/>
      <c r="HC22" s="211"/>
      <c r="HD22" s="211"/>
      <c r="HE22" s="211"/>
      <c r="HF22" s="211"/>
      <c r="HG22" s="211"/>
      <c r="HH22" s="211"/>
      <c r="HI22" s="211"/>
      <c r="HJ22" s="211"/>
      <c r="HK22" s="211"/>
      <c r="HL22" s="211"/>
      <c r="HM22" s="211"/>
      <c r="HN22" s="211"/>
      <c r="HO22" s="211"/>
      <c r="HP22" s="211"/>
      <c r="HQ22" s="211"/>
      <c r="HR22" s="211"/>
      <c r="HS22" s="211"/>
      <c r="HT22" s="211"/>
      <c r="HU22" s="211"/>
      <c r="HV22" s="211"/>
      <c r="HW22" s="211"/>
      <c r="HX22" s="211"/>
      <c r="HY22" s="211"/>
      <c r="HZ22" s="211"/>
      <c r="IA22" s="211"/>
      <c r="IB22" s="211"/>
      <c r="IC22" s="211"/>
      <c r="ID22" s="211"/>
      <c r="IE22" s="211"/>
      <c r="IF22" s="211"/>
      <c r="IG22" s="211"/>
      <c r="IH22" s="211"/>
      <c r="II22" s="211"/>
      <c r="IJ22" s="211"/>
      <c r="IK22" s="211"/>
      <c r="IL22" s="211"/>
      <c r="IM22" s="211"/>
      <c r="IN22" s="211"/>
      <c r="IO22" s="211"/>
      <c r="IP22" s="211"/>
      <c r="IQ22" s="211"/>
      <c r="IR22" s="211"/>
      <c r="IS22" s="211"/>
      <c r="IT22" s="211"/>
      <c r="IU22" s="211"/>
      <c r="IV22" s="211"/>
    </row>
    <row r="23" spans="1:256" s="218" customFormat="1" x14ac:dyDescent="0.2">
      <c r="A23" s="103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03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1"/>
      <c r="CL23" s="211"/>
      <c r="CM23" s="211"/>
      <c r="CN23" s="211"/>
      <c r="CO23" s="211"/>
      <c r="CP23" s="211"/>
      <c r="CQ23" s="211"/>
      <c r="CR23" s="211"/>
      <c r="CS23" s="211"/>
      <c r="CT23" s="211"/>
      <c r="CU23" s="211"/>
      <c r="CV23" s="211"/>
      <c r="CW23" s="211"/>
      <c r="CX23" s="211"/>
      <c r="CY23" s="211"/>
      <c r="CZ23" s="211"/>
      <c r="DA23" s="211"/>
      <c r="DB23" s="211"/>
      <c r="DC23" s="211"/>
      <c r="DD23" s="211"/>
      <c r="DE23" s="211"/>
      <c r="DF23" s="211"/>
      <c r="DG23" s="211"/>
      <c r="DH23" s="211"/>
      <c r="DI23" s="211"/>
      <c r="DJ23" s="211"/>
      <c r="DK23" s="211"/>
      <c r="DL23" s="211"/>
      <c r="DM23" s="211"/>
      <c r="DN23" s="211"/>
      <c r="DO23" s="211"/>
      <c r="DP23" s="211"/>
      <c r="DQ23" s="211"/>
      <c r="DR23" s="211"/>
      <c r="DS23" s="211"/>
      <c r="DT23" s="211"/>
      <c r="DU23" s="211"/>
      <c r="DV23" s="211"/>
      <c r="DW23" s="211"/>
      <c r="DX23" s="211"/>
      <c r="DY23" s="211"/>
      <c r="DZ23" s="211"/>
      <c r="EA23" s="211"/>
      <c r="EB23" s="211"/>
      <c r="EC23" s="211"/>
      <c r="ED23" s="211"/>
      <c r="EE23" s="211"/>
      <c r="EF23" s="211"/>
      <c r="EG23" s="211"/>
      <c r="EH23" s="211"/>
      <c r="EI23" s="211"/>
      <c r="EJ23" s="211"/>
      <c r="EK23" s="211"/>
      <c r="EL23" s="211"/>
      <c r="EM23" s="211"/>
      <c r="EN23" s="211"/>
      <c r="EO23" s="211"/>
      <c r="EP23" s="211"/>
      <c r="EQ23" s="211"/>
      <c r="ER23" s="211"/>
      <c r="ES23" s="211"/>
      <c r="ET23" s="211"/>
      <c r="EU23" s="211"/>
      <c r="EV23" s="211"/>
      <c r="EW23" s="211"/>
      <c r="EX23" s="211"/>
      <c r="EY23" s="211"/>
      <c r="EZ23" s="211"/>
      <c r="FA23" s="211"/>
      <c r="FB23" s="211"/>
      <c r="FC23" s="211"/>
      <c r="FD23" s="211"/>
      <c r="FE23" s="211"/>
      <c r="FF23" s="211"/>
      <c r="FG23" s="211"/>
      <c r="FH23" s="211"/>
      <c r="FI23" s="211"/>
      <c r="FJ23" s="211"/>
      <c r="FK23" s="211"/>
      <c r="FL23" s="211"/>
      <c r="FM23" s="211"/>
      <c r="FN23" s="211"/>
      <c r="FO23" s="211"/>
      <c r="FP23" s="211"/>
      <c r="FQ23" s="211"/>
      <c r="FR23" s="211"/>
      <c r="FS23" s="211"/>
      <c r="FT23" s="211"/>
      <c r="FU23" s="211"/>
      <c r="FV23" s="211"/>
      <c r="FW23" s="211"/>
      <c r="FX23" s="211"/>
      <c r="FY23" s="211"/>
      <c r="FZ23" s="211"/>
      <c r="GA23" s="211"/>
      <c r="GB23" s="211"/>
      <c r="GC23" s="211"/>
      <c r="GD23" s="211"/>
      <c r="GE23" s="211"/>
      <c r="GF23" s="211"/>
      <c r="GG23" s="211"/>
      <c r="GH23" s="211"/>
      <c r="GI23" s="211"/>
      <c r="GJ23" s="211"/>
      <c r="GK23" s="211"/>
      <c r="GL23" s="211"/>
      <c r="GM23" s="211"/>
      <c r="GN23" s="211"/>
      <c r="GO23" s="211"/>
      <c r="GP23" s="211"/>
      <c r="GQ23" s="211"/>
      <c r="GR23" s="211"/>
      <c r="GS23" s="211"/>
      <c r="GT23" s="211"/>
      <c r="GU23" s="211"/>
      <c r="GV23" s="211"/>
      <c r="GW23" s="211"/>
      <c r="GX23" s="211"/>
      <c r="GY23" s="211"/>
      <c r="GZ23" s="211"/>
      <c r="HA23" s="211"/>
      <c r="HB23" s="211"/>
      <c r="HC23" s="211"/>
      <c r="HD23" s="211"/>
      <c r="HE23" s="211"/>
      <c r="HF23" s="211"/>
      <c r="HG23" s="211"/>
      <c r="HH23" s="211"/>
      <c r="HI23" s="211"/>
      <c r="HJ23" s="211"/>
      <c r="HK23" s="211"/>
      <c r="HL23" s="211"/>
      <c r="HM23" s="211"/>
      <c r="HN23" s="211"/>
      <c r="HO23" s="211"/>
      <c r="HP23" s="211"/>
      <c r="HQ23" s="211"/>
      <c r="HR23" s="211"/>
      <c r="HS23" s="211"/>
      <c r="HT23" s="211"/>
      <c r="HU23" s="211"/>
      <c r="HV23" s="211"/>
      <c r="HW23" s="211"/>
      <c r="HX23" s="211"/>
      <c r="HY23" s="211"/>
      <c r="HZ23" s="211"/>
      <c r="IA23" s="211"/>
      <c r="IB23" s="211"/>
      <c r="IC23" s="211"/>
      <c r="ID23" s="211"/>
      <c r="IE23" s="211"/>
      <c r="IF23" s="211"/>
      <c r="IG23" s="211"/>
      <c r="IH23" s="211"/>
      <c r="II23" s="211"/>
      <c r="IJ23" s="211"/>
      <c r="IK23" s="211"/>
      <c r="IL23" s="211"/>
      <c r="IM23" s="211"/>
      <c r="IN23" s="211"/>
      <c r="IO23" s="211"/>
      <c r="IP23" s="211"/>
      <c r="IQ23" s="211"/>
      <c r="IR23" s="211"/>
      <c r="IS23" s="211"/>
      <c r="IT23" s="211"/>
      <c r="IU23" s="211"/>
      <c r="IV23" s="211"/>
    </row>
    <row r="24" spans="1:256" hidden="1" x14ac:dyDescent="0.2"/>
    <row r="25" spans="1:256" hidden="1" x14ac:dyDescent="0.2"/>
    <row r="26" spans="1:256" hidden="1" x14ac:dyDescent="0.2"/>
    <row r="27" spans="1:256" hidden="1" x14ac:dyDescent="0.2"/>
    <row r="28" spans="1:256" hidden="1" x14ac:dyDescent="0.2"/>
    <row r="29" spans="1:256" hidden="1" x14ac:dyDescent="0.2"/>
    <row r="30" spans="1:256" hidden="1" x14ac:dyDescent="0.2"/>
    <row r="31" spans="1:256" hidden="1" x14ac:dyDescent="0.2"/>
    <row r="32" spans="1:256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</sheetData>
  <sheetProtection password="8293" sheet="1" objects="1" scenarios="1"/>
  <mergeCells count="26">
    <mergeCell ref="B7:E7"/>
    <mergeCell ref="G6:H6"/>
    <mergeCell ref="G7:H7"/>
    <mergeCell ref="B13:K13"/>
    <mergeCell ref="G8:K8"/>
    <mergeCell ref="G9:K9"/>
    <mergeCell ref="B10:K10"/>
    <mergeCell ref="B8:E8"/>
    <mergeCell ref="B9:E9"/>
    <mergeCell ref="J7:K7"/>
    <mergeCell ref="B18:D18"/>
    <mergeCell ref="B17:D17"/>
    <mergeCell ref="I18:K18"/>
    <mergeCell ref="B11:K11"/>
    <mergeCell ref="B14:K14"/>
    <mergeCell ref="J15:K15"/>
    <mergeCell ref="B15:I15"/>
    <mergeCell ref="B2:K2"/>
    <mergeCell ref="J6:K6"/>
    <mergeCell ref="J5:K5"/>
    <mergeCell ref="B4:E4"/>
    <mergeCell ref="B5:E5"/>
    <mergeCell ref="G4:H4"/>
    <mergeCell ref="G5:H5"/>
    <mergeCell ref="J4:K4"/>
    <mergeCell ref="B6:E6"/>
  </mergeCells>
  <phoneticPr fontId="0" type="noConversion"/>
  <dataValidations xWindow="913" yWindow="621" count="3">
    <dataValidation operator="equal" allowBlank="1" showInputMessage="1" showErrorMessage="1" error="Anotar el RFC del Evaluador con mayusculas a 13 posiciones" sqref="B19:D19"/>
    <dataValidation operator="equal" allowBlank="1" showInputMessage="1" showErrorMessage="1" error="Anotar el CURP del Evaluador con mayusculas a 18 posiciones" sqref="B21 E21"/>
    <dataValidation type="whole" allowBlank="1" showInputMessage="1" showErrorMessage="1" error="ANOTE UNA CALIFICACIÓN ENTRE 0 Y 100" prompt="Anote la Calificación obtenida en un rango de 0-100_x000a__x000a_" sqref="J15:K15">
      <formula1>0</formula1>
      <formula2>100</formula2>
    </dataValidation>
  </dataValidations>
  <printOptions horizontalCentered="1"/>
  <pageMargins left="0.19685039370078741" right="0.15748031496062992" top="0.19685039370078741" bottom="0.15748031496062992" header="0.15748031496062992" footer="0"/>
  <pageSetup paperSize="119" scale="35" orientation="landscape" verticalDpi="300" r:id="rId1"/>
  <headerFooter alignWithMargins="0"/>
  <rowBreaks count="1" manualBreakCount="1">
    <brk id="23" min="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BJ71"/>
  <sheetViews>
    <sheetView showGridLines="0" zoomScale="75" zoomScaleNormal="75" zoomScaleSheetLayoutView="50" workbookViewId="0"/>
  </sheetViews>
  <sheetFormatPr baseColWidth="10" defaultColWidth="0" defaultRowHeight="12.75" zeroHeight="1" x14ac:dyDescent="0.2"/>
  <cols>
    <col min="1" max="1" width="1.7109375" style="211" customWidth="1"/>
    <col min="2" max="2" width="24.42578125" style="211" customWidth="1"/>
    <col min="3" max="3" width="25.28515625" style="211" customWidth="1"/>
    <col min="4" max="4" width="14" style="211" customWidth="1"/>
    <col min="5" max="5" width="25.7109375" style="211" customWidth="1"/>
    <col min="6" max="6" width="24.42578125" style="211" customWidth="1"/>
    <col min="7" max="7" width="26.5703125" style="211" customWidth="1"/>
    <col min="8" max="8" width="21.7109375" style="211" bestFit="1" customWidth="1"/>
    <col min="9" max="9" width="17.85546875" style="211" customWidth="1"/>
    <col min="10" max="10" width="17" style="211" customWidth="1"/>
    <col min="11" max="11" width="9.85546875" style="211" customWidth="1"/>
    <col min="12" max="12" width="3.28515625" style="211" customWidth="1"/>
    <col min="13" max="19" width="3.28515625" style="211" hidden="1" customWidth="1"/>
    <col min="20" max="16384" width="1.7109375" style="211" hidden="1"/>
  </cols>
  <sheetData>
    <row r="1" spans="1:62" s="222" customFormat="1" ht="33.75" customHeight="1" x14ac:dyDescent="0.25">
      <c r="A1" s="82"/>
      <c r="B1" s="602" t="s">
        <v>178</v>
      </c>
      <c r="C1" s="603"/>
      <c r="D1" s="603"/>
      <c r="E1" s="603"/>
      <c r="F1" s="603"/>
      <c r="G1" s="603"/>
      <c r="H1" s="603"/>
      <c r="I1" s="603"/>
      <c r="J1" s="603"/>
      <c r="K1" s="604"/>
      <c r="L1" s="80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  <c r="BC1" s="211"/>
      <c r="BD1" s="211"/>
      <c r="BE1" s="211"/>
      <c r="BF1" s="211"/>
      <c r="BG1" s="211"/>
      <c r="BH1" s="211"/>
      <c r="BI1" s="211"/>
      <c r="BJ1" s="211"/>
    </row>
    <row r="2" spans="1:62" s="222" customFormat="1" ht="2.4500000000000002" customHeight="1" x14ac:dyDescent="0.25">
      <c r="A2" s="82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80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</row>
    <row r="3" spans="1:62" s="222" customFormat="1" ht="22.5" customHeight="1" x14ac:dyDescent="0.25">
      <c r="A3" s="82"/>
      <c r="B3" s="466">
        <f>'vcai-SUPERIOR'!B3</f>
        <v>0</v>
      </c>
      <c r="C3" s="467"/>
      <c r="D3" s="467"/>
      <c r="E3" s="467"/>
      <c r="F3" s="242"/>
      <c r="G3" s="467">
        <f>'vcai-SUPERIOR'!G3</f>
        <v>0</v>
      </c>
      <c r="H3" s="467"/>
      <c r="I3" s="289"/>
      <c r="J3" s="467">
        <f>'vcai-SUPERIOR'!J3</f>
        <v>0</v>
      </c>
      <c r="K3" s="468"/>
      <c r="L3" s="80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211"/>
      <c r="BE3" s="211"/>
      <c r="BF3" s="211"/>
      <c r="BG3" s="211"/>
      <c r="BH3" s="211"/>
      <c r="BI3" s="211"/>
      <c r="BJ3" s="211"/>
    </row>
    <row r="4" spans="1:62" s="222" customFormat="1" ht="10.5" customHeight="1" x14ac:dyDescent="0.25">
      <c r="A4" s="82"/>
      <c r="B4" s="486" t="str">
        <f>'vcai-SUPERIOR'!B4</f>
        <v>NOMBRE DEL EVALUADO</v>
      </c>
      <c r="C4" s="487"/>
      <c r="D4" s="487"/>
      <c r="E4" s="487"/>
      <c r="F4" s="244"/>
      <c r="G4" s="487" t="str">
        <f>'vcai-SUPERIOR'!G4</f>
        <v>RFC</v>
      </c>
      <c r="H4" s="487"/>
      <c r="I4" s="244"/>
      <c r="J4" s="487" t="str">
        <f>'vcai-SUPERIOR'!J4</f>
        <v>CURP</v>
      </c>
      <c r="K4" s="526"/>
      <c r="L4" s="80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1"/>
    </row>
    <row r="5" spans="1:62" s="223" customFormat="1" ht="21" customHeight="1" x14ac:dyDescent="0.25">
      <c r="A5" s="83"/>
      <c r="B5" s="466">
        <f>'vcai-SUPERIOR'!B5</f>
        <v>0</v>
      </c>
      <c r="C5" s="467"/>
      <c r="D5" s="467"/>
      <c r="E5" s="467"/>
      <c r="F5" s="467"/>
      <c r="G5" s="467"/>
      <c r="H5" s="467"/>
      <c r="I5" s="289"/>
      <c r="J5" s="605">
        <f>'vcai-SUPERIOR'!J5</f>
        <v>0</v>
      </c>
      <c r="K5" s="606"/>
      <c r="L5" s="86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</row>
    <row r="6" spans="1:62" s="222" customFormat="1" ht="10.5" customHeight="1" x14ac:dyDescent="0.25">
      <c r="A6" s="82"/>
      <c r="B6" s="486" t="str">
        <f>'vcai-SUPERIOR'!B6</f>
        <v>DENOMINACIÓN DEL PUESTO</v>
      </c>
      <c r="C6" s="487"/>
      <c r="D6" s="487"/>
      <c r="E6" s="487"/>
      <c r="F6" s="487"/>
      <c r="G6" s="487"/>
      <c r="H6" s="487"/>
      <c r="I6" s="244"/>
      <c r="J6" s="488" t="str">
        <f>'vcai-SUPERIOR'!J6</f>
        <v>RUSP</v>
      </c>
      <c r="K6" s="489"/>
      <c r="L6" s="80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</row>
    <row r="7" spans="1:62" s="222" customFormat="1" ht="36" customHeight="1" x14ac:dyDescent="0.25">
      <c r="A7" s="82"/>
      <c r="B7" s="466">
        <f>'vcai-SUPERIOR'!B7</f>
        <v>0</v>
      </c>
      <c r="C7" s="467"/>
      <c r="D7" s="467"/>
      <c r="E7" s="467"/>
      <c r="F7" s="289"/>
      <c r="G7" s="467">
        <f>'vcai-SUPERIOR'!G7</f>
        <v>0</v>
      </c>
      <c r="H7" s="467"/>
      <c r="I7" s="467"/>
      <c r="J7" s="467"/>
      <c r="K7" s="468"/>
      <c r="L7" s="80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</row>
    <row r="8" spans="1:62" s="222" customFormat="1" ht="10.5" customHeight="1" x14ac:dyDescent="0.25">
      <c r="A8" s="82"/>
      <c r="B8" s="520" t="str">
        <f>'vcai-SUPERIOR'!B8</f>
        <v>NOMBRE DE LA DEPENDENCIA U ÓRGANO ADMINISTRATIVO DESCONCENTRADO</v>
      </c>
      <c r="C8" s="488"/>
      <c r="D8" s="488"/>
      <c r="E8" s="488"/>
      <c r="F8" s="244"/>
      <c r="G8" s="488" t="str">
        <f>'vcai-SUPERIOR'!G8</f>
        <v>CLAVE Y NOMBRE DE LA UNIDAD RESPONSABLE</v>
      </c>
      <c r="H8" s="488"/>
      <c r="I8" s="488"/>
      <c r="J8" s="488"/>
      <c r="K8" s="489"/>
      <c r="L8" s="80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</row>
    <row r="9" spans="1:62" s="222" customFormat="1" ht="19.5" customHeight="1" x14ac:dyDescent="0.25">
      <c r="A9" s="82"/>
      <c r="B9" s="466">
        <f>'vcai-SUPERIOR'!B9</f>
        <v>0</v>
      </c>
      <c r="C9" s="467"/>
      <c r="D9" s="467"/>
      <c r="E9" s="467"/>
      <c r="F9" s="467"/>
      <c r="G9" s="467"/>
      <c r="H9" s="467"/>
      <c r="I9" s="467"/>
      <c r="J9" s="467"/>
      <c r="K9" s="468"/>
      <c r="L9" s="80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</row>
    <row r="10" spans="1:62" s="222" customFormat="1" ht="10.5" customHeight="1" x14ac:dyDescent="0.25">
      <c r="A10" s="82"/>
      <c r="B10" s="490" t="str">
        <f>'vcai-SUPERIOR'!B10</f>
        <v>LUGAR y FECHA DE LA APLICACIÓN:</v>
      </c>
      <c r="C10" s="491"/>
      <c r="D10" s="491"/>
      <c r="E10" s="491"/>
      <c r="F10" s="491"/>
      <c r="G10" s="491"/>
      <c r="H10" s="491"/>
      <c r="I10" s="491"/>
      <c r="J10" s="491"/>
      <c r="K10" s="492"/>
      <c r="L10" s="80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</row>
    <row r="11" spans="1:62" s="222" customFormat="1" ht="2.4500000000000002" customHeight="1" x14ac:dyDescent="0.25">
      <c r="A11" s="82"/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80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</row>
    <row r="12" spans="1:62" s="222" customFormat="1" ht="33.75" customHeight="1" x14ac:dyDescent="0.2">
      <c r="A12" s="82"/>
      <c r="B12" s="598" t="str">
        <f>'vcai-SUPERIOR'!B12</f>
        <v>Visión Estratégica: Identificar tendencias estratégicas, así como sus implicaciones y  posibilidades; crear un enfoque a futuro que visualice en forma sistémica oportunidades, amenazas, escenarios y estrategias de largo plazo; y anticipar eventos, reconocer fuerzas impulsoras y  restrictivas.</v>
      </c>
      <c r="C12" s="598"/>
      <c r="D12" s="598"/>
      <c r="E12" s="598"/>
      <c r="F12" s="598"/>
      <c r="G12" s="598"/>
      <c r="H12" s="598"/>
      <c r="I12" s="598"/>
      <c r="J12" s="598"/>
      <c r="K12" s="598"/>
      <c r="L12" s="82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</row>
    <row r="13" spans="1:62" s="222" customFormat="1" ht="31.5" customHeight="1" x14ac:dyDescent="0.2">
      <c r="A13" s="82"/>
      <c r="B13" s="545" t="s">
        <v>245</v>
      </c>
      <c r="C13" s="546"/>
      <c r="D13" s="548"/>
      <c r="E13" s="548"/>
      <c r="F13" s="549"/>
      <c r="G13" s="271" t="s">
        <v>42</v>
      </c>
      <c r="H13" s="271" t="s">
        <v>128</v>
      </c>
      <c r="I13" s="271" t="s">
        <v>181</v>
      </c>
      <c r="J13" s="271" t="s">
        <v>43</v>
      </c>
      <c r="K13" s="271" t="s">
        <v>15</v>
      </c>
      <c r="L13" s="82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</row>
    <row r="14" spans="1:62" s="224" customFormat="1" ht="30" customHeight="1" x14ac:dyDescent="0.2">
      <c r="A14" s="84"/>
      <c r="B14" s="527" t="s">
        <v>113</v>
      </c>
      <c r="C14" s="528"/>
      <c r="D14" s="528"/>
      <c r="E14" s="528"/>
      <c r="F14" s="529"/>
      <c r="G14" s="4"/>
      <c r="H14" s="4"/>
      <c r="I14" s="4"/>
      <c r="J14" s="4"/>
      <c r="K14" s="4"/>
      <c r="L14" s="84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</row>
    <row r="15" spans="1:62" s="224" customFormat="1" ht="21" customHeight="1" x14ac:dyDescent="0.2">
      <c r="A15" s="84"/>
      <c r="B15" s="527" t="s">
        <v>114</v>
      </c>
      <c r="C15" s="528" t="s">
        <v>104</v>
      </c>
      <c r="D15" s="528" t="s">
        <v>104</v>
      </c>
      <c r="E15" s="528" t="s">
        <v>104</v>
      </c>
      <c r="F15" s="529" t="s">
        <v>104</v>
      </c>
      <c r="G15" s="4"/>
      <c r="H15" s="4"/>
      <c r="I15" s="4"/>
      <c r="J15" s="4"/>
      <c r="K15" s="4"/>
      <c r="L15" s="84"/>
    </row>
    <row r="16" spans="1:62" s="224" customFormat="1" ht="30" customHeight="1" x14ac:dyDescent="0.2">
      <c r="A16" s="84"/>
      <c r="B16" s="527" t="s">
        <v>115</v>
      </c>
      <c r="C16" s="528" t="s">
        <v>109</v>
      </c>
      <c r="D16" s="528" t="s">
        <v>109</v>
      </c>
      <c r="E16" s="528" t="s">
        <v>109</v>
      </c>
      <c r="F16" s="529" t="s">
        <v>109</v>
      </c>
      <c r="G16" s="4"/>
      <c r="H16" s="4"/>
      <c r="I16" s="4"/>
      <c r="J16" s="4"/>
      <c r="K16" s="4"/>
      <c r="L16" s="84"/>
    </row>
    <row r="17" spans="1:16" s="222" customFormat="1" ht="48.75" customHeight="1" x14ac:dyDescent="0.2">
      <c r="A17" s="82"/>
      <c r="B17" s="607" t="s">
        <v>246</v>
      </c>
      <c r="C17" s="607"/>
      <c r="D17" s="607"/>
      <c r="E17" s="607"/>
      <c r="F17" s="607"/>
      <c r="G17" s="607"/>
      <c r="H17" s="607"/>
      <c r="I17" s="607"/>
      <c r="J17" s="607"/>
      <c r="K17" s="607"/>
      <c r="L17" s="82"/>
    </row>
    <row r="18" spans="1:16" s="222" customFormat="1" ht="31.5" customHeight="1" x14ac:dyDescent="0.2">
      <c r="A18" s="82"/>
      <c r="B18" s="545" t="s">
        <v>245</v>
      </c>
      <c r="C18" s="546"/>
      <c r="D18" s="548"/>
      <c r="E18" s="548"/>
      <c r="F18" s="549"/>
      <c r="G18" s="271" t="s">
        <v>42</v>
      </c>
      <c r="H18" s="271" t="s">
        <v>128</v>
      </c>
      <c r="I18" s="271" t="s">
        <v>181</v>
      </c>
      <c r="J18" s="271" t="s">
        <v>43</v>
      </c>
      <c r="K18" s="271" t="s">
        <v>15</v>
      </c>
      <c r="L18" s="82"/>
    </row>
    <row r="19" spans="1:16" s="224" customFormat="1" ht="21" customHeight="1" x14ac:dyDescent="0.2">
      <c r="A19" s="84"/>
      <c r="B19" s="527" t="s">
        <v>116</v>
      </c>
      <c r="C19" s="528" t="s">
        <v>105</v>
      </c>
      <c r="D19" s="528" t="s">
        <v>105</v>
      </c>
      <c r="E19" s="528" t="s">
        <v>105</v>
      </c>
      <c r="F19" s="529" t="s">
        <v>105</v>
      </c>
      <c r="G19" s="9"/>
      <c r="H19" s="9"/>
      <c r="I19" s="9"/>
      <c r="J19" s="9"/>
      <c r="K19" s="9"/>
      <c r="L19" s="84"/>
    </row>
    <row r="20" spans="1:16" s="224" customFormat="1" ht="21" customHeight="1" x14ac:dyDescent="0.2">
      <c r="A20" s="84"/>
      <c r="B20" s="527" t="s">
        <v>117</v>
      </c>
      <c r="C20" s="528" t="s">
        <v>110</v>
      </c>
      <c r="D20" s="528" t="s">
        <v>110</v>
      </c>
      <c r="E20" s="528" t="s">
        <v>110</v>
      </c>
      <c r="F20" s="529" t="s">
        <v>110</v>
      </c>
      <c r="G20" s="9"/>
      <c r="H20" s="9"/>
      <c r="I20" s="9"/>
      <c r="J20" s="9"/>
      <c r="K20" s="9"/>
      <c r="L20" s="84"/>
    </row>
    <row r="21" spans="1:16" s="222" customFormat="1" ht="51" customHeight="1" x14ac:dyDescent="0.2">
      <c r="A21" s="82"/>
      <c r="B21" s="598" t="s">
        <v>135</v>
      </c>
      <c r="C21" s="598"/>
      <c r="D21" s="598"/>
      <c r="E21" s="598"/>
      <c r="F21" s="598"/>
      <c r="G21" s="598"/>
      <c r="H21" s="598"/>
      <c r="I21" s="598"/>
      <c r="J21" s="598"/>
      <c r="K21" s="598"/>
      <c r="L21" s="82"/>
    </row>
    <row r="22" spans="1:16" s="222" customFormat="1" ht="31.5" customHeight="1" x14ac:dyDescent="0.2">
      <c r="A22" s="82"/>
      <c r="B22" s="545" t="s">
        <v>245</v>
      </c>
      <c r="C22" s="546"/>
      <c r="D22" s="548"/>
      <c r="E22" s="548"/>
      <c r="F22" s="549"/>
      <c r="G22" s="271" t="s">
        <v>42</v>
      </c>
      <c r="H22" s="271" t="s">
        <v>128</v>
      </c>
      <c r="I22" s="271" t="s">
        <v>181</v>
      </c>
      <c r="J22" s="271" t="s">
        <v>43</v>
      </c>
      <c r="K22" s="271" t="s">
        <v>15</v>
      </c>
      <c r="L22" s="82"/>
    </row>
    <row r="23" spans="1:16" s="224" customFormat="1" ht="21" customHeight="1" x14ac:dyDescent="0.2">
      <c r="A23" s="84"/>
      <c r="B23" s="527" t="s">
        <v>118</v>
      </c>
      <c r="C23" s="528" t="s">
        <v>101</v>
      </c>
      <c r="D23" s="528" t="s">
        <v>101</v>
      </c>
      <c r="E23" s="528" t="s">
        <v>101</v>
      </c>
      <c r="F23" s="529" t="s">
        <v>101</v>
      </c>
      <c r="G23" s="9"/>
      <c r="H23" s="9"/>
      <c r="I23" s="9"/>
      <c r="J23" s="9"/>
      <c r="K23" s="9"/>
      <c r="L23" s="84"/>
    </row>
    <row r="24" spans="1:16" s="224" customFormat="1" ht="21" customHeight="1" x14ac:dyDescent="0.2">
      <c r="A24" s="84"/>
      <c r="B24" s="527" t="s">
        <v>119</v>
      </c>
      <c r="C24" s="528" t="s">
        <v>106</v>
      </c>
      <c r="D24" s="528" t="s">
        <v>106</v>
      </c>
      <c r="E24" s="528" t="s">
        <v>106</v>
      </c>
      <c r="F24" s="529" t="s">
        <v>106</v>
      </c>
      <c r="G24" s="9"/>
      <c r="H24" s="9"/>
      <c r="I24" s="9"/>
      <c r="J24" s="9"/>
      <c r="K24" s="9"/>
      <c r="L24" s="84"/>
    </row>
    <row r="25" spans="1:16" s="224" customFormat="1" ht="21" customHeight="1" x14ac:dyDescent="0.2">
      <c r="A25" s="84"/>
      <c r="B25" s="527" t="s">
        <v>120</v>
      </c>
      <c r="C25" s="528" t="s">
        <v>111</v>
      </c>
      <c r="D25" s="528" t="s">
        <v>111</v>
      </c>
      <c r="E25" s="528" t="s">
        <v>111</v>
      </c>
      <c r="F25" s="529" t="s">
        <v>111</v>
      </c>
      <c r="G25" s="9"/>
      <c r="H25" s="9"/>
      <c r="I25" s="9"/>
      <c r="J25" s="9"/>
      <c r="K25" s="9"/>
      <c r="L25" s="84"/>
    </row>
    <row r="26" spans="1:16" s="222" customFormat="1" ht="35.25" customHeight="1" x14ac:dyDescent="0.2">
      <c r="A26" s="82"/>
      <c r="B26" s="598" t="s">
        <v>170</v>
      </c>
      <c r="C26" s="598"/>
      <c r="D26" s="598"/>
      <c r="E26" s="598"/>
      <c r="F26" s="598"/>
      <c r="G26" s="598"/>
      <c r="H26" s="598"/>
      <c r="I26" s="598"/>
      <c r="J26" s="598"/>
      <c r="K26" s="598"/>
      <c r="L26" s="82"/>
    </row>
    <row r="27" spans="1:16" s="222" customFormat="1" ht="35.25" customHeight="1" x14ac:dyDescent="0.2">
      <c r="A27" s="82"/>
      <c r="B27" s="545" t="s">
        <v>245</v>
      </c>
      <c r="C27" s="546"/>
      <c r="D27" s="548"/>
      <c r="E27" s="548"/>
      <c r="F27" s="549"/>
      <c r="G27" s="271" t="s">
        <v>42</v>
      </c>
      <c r="H27" s="271" t="s">
        <v>128</v>
      </c>
      <c r="I27" s="271" t="s">
        <v>181</v>
      </c>
      <c r="J27" s="271" t="s">
        <v>43</v>
      </c>
      <c r="K27" s="271" t="s">
        <v>15</v>
      </c>
      <c r="L27" s="82"/>
    </row>
    <row r="28" spans="1:16" s="225" customFormat="1" ht="21" customHeight="1" x14ac:dyDescent="0.2">
      <c r="A28" s="85"/>
      <c r="B28" s="527" t="s">
        <v>121</v>
      </c>
      <c r="C28" s="528" t="s">
        <v>102</v>
      </c>
      <c r="D28" s="528" t="s">
        <v>102</v>
      </c>
      <c r="E28" s="528" t="s">
        <v>102</v>
      </c>
      <c r="F28" s="529" t="s">
        <v>102</v>
      </c>
      <c r="G28" s="9"/>
      <c r="H28" s="9"/>
      <c r="I28" s="9"/>
      <c r="J28" s="9"/>
      <c r="K28" s="9"/>
      <c r="L28" s="85"/>
      <c r="M28" s="211"/>
      <c r="N28" s="211"/>
      <c r="O28" s="211"/>
      <c r="P28" s="211"/>
    </row>
    <row r="29" spans="1:16" s="225" customFormat="1" ht="21" customHeight="1" x14ac:dyDescent="0.2">
      <c r="A29" s="85"/>
      <c r="B29" s="527" t="s">
        <v>122</v>
      </c>
      <c r="C29" s="528" t="s">
        <v>107</v>
      </c>
      <c r="D29" s="528" t="s">
        <v>107</v>
      </c>
      <c r="E29" s="528" t="s">
        <v>107</v>
      </c>
      <c r="F29" s="529" t="s">
        <v>107</v>
      </c>
      <c r="G29" s="9"/>
      <c r="H29" s="9"/>
      <c r="I29" s="9"/>
      <c r="J29" s="9"/>
      <c r="K29" s="9"/>
      <c r="L29" s="85"/>
      <c r="M29" s="211"/>
      <c r="N29" s="211"/>
      <c r="O29" s="211"/>
      <c r="P29" s="211"/>
    </row>
    <row r="30" spans="1:16" s="225" customFormat="1" ht="21" customHeight="1" x14ac:dyDescent="0.2">
      <c r="A30" s="85"/>
      <c r="B30" s="527" t="s">
        <v>123</v>
      </c>
      <c r="C30" s="528" t="s">
        <v>112</v>
      </c>
      <c r="D30" s="528" t="s">
        <v>112</v>
      </c>
      <c r="E30" s="528" t="s">
        <v>112</v>
      </c>
      <c r="F30" s="529" t="s">
        <v>112</v>
      </c>
      <c r="G30" s="9"/>
      <c r="H30" s="9"/>
      <c r="I30" s="9"/>
      <c r="J30" s="9"/>
      <c r="K30" s="9"/>
      <c r="L30" s="85"/>
      <c r="M30" s="211"/>
      <c r="N30" s="211"/>
      <c r="O30" s="211"/>
      <c r="P30" s="211"/>
    </row>
    <row r="31" spans="1:16" s="222" customFormat="1" ht="47.25" customHeight="1" x14ac:dyDescent="0.2">
      <c r="A31" s="82"/>
      <c r="B31" s="599" t="s">
        <v>169</v>
      </c>
      <c r="C31" s="600"/>
      <c r="D31" s="600"/>
      <c r="E31" s="600"/>
      <c r="F31" s="600"/>
      <c r="G31" s="600"/>
      <c r="H31" s="600"/>
      <c r="I31" s="600"/>
      <c r="J31" s="600"/>
      <c r="K31" s="601"/>
      <c r="L31" s="87"/>
      <c r="M31" s="211"/>
      <c r="N31" s="211"/>
      <c r="O31" s="211"/>
      <c r="P31" s="211"/>
    </row>
    <row r="32" spans="1:16" s="222" customFormat="1" ht="37.5" customHeight="1" x14ac:dyDescent="0.2">
      <c r="A32" s="82"/>
      <c r="B32" s="545" t="s">
        <v>245</v>
      </c>
      <c r="C32" s="546"/>
      <c r="D32" s="546"/>
      <c r="E32" s="546"/>
      <c r="F32" s="547"/>
      <c r="G32" s="271" t="s">
        <v>42</v>
      </c>
      <c r="H32" s="271" t="s">
        <v>128</v>
      </c>
      <c r="I32" s="271" t="s">
        <v>181</v>
      </c>
      <c r="J32" s="271" t="s">
        <v>43</v>
      </c>
      <c r="K32" s="271" t="s">
        <v>15</v>
      </c>
      <c r="L32" s="82"/>
      <c r="M32" s="211"/>
      <c r="N32" s="211"/>
      <c r="O32" s="211"/>
      <c r="P32" s="211"/>
    </row>
    <row r="33" spans="1:16" s="224" customFormat="1" ht="30" customHeight="1" x14ac:dyDescent="0.2">
      <c r="A33" s="84"/>
      <c r="B33" s="527" t="s">
        <v>124</v>
      </c>
      <c r="C33" s="528" t="s">
        <v>103</v>
      </c>
      <c r="D33" s="528" t="s">
        <v>103</v>
      </c>
      <c r="E33" s="528" t="s">
        <v>103</v>
      </c>
      <c r="F33" s="529" t="s">
        <v>103</v>
      </c>
      <c r="G33" s="9"/>
      <c r="H33" s="9"/>
      <c r="I33" s="9"/>
      <c r="J33" s="9"/>
      <c r="K33" s="9"/>
      <c r="L33" s="84"/>
      <c r="M33" s="211"/>
      <c r="N33" s="211"/>
      <c r="O33" s="211"/>
      <c r="P33" s="211"/>
    </row>
    <row r="34" spans="1:16" s="224" customFormat="1" ht="21" customHeight="1" x14ac:dyDescent="0.2">
      <c r="A34" s="84"/>
      <c r="B34" s="552" t="s">
        <v>125</v>
      </c>
      <c r="C34" s="553" t="s">
        <v>108</v>
      </c>
      <c r="D34" s="553" t="s">
        <v>108</v>
      </c>
      <c r="E34" s="553" t="s">
        <v>108</v>
      </c>
      <c r="F34" s="554" t="s">
        <v>108</v>
      </c>
      <c r="G34" s="9"/>
      <c r="H34" s="9"/>
      <c r="I34" s="9"/>
      <c r="J34" s="9"/>
      <c r="K34" s="9"/>
      <c r="L34" s="84"/>
      <c r="M34" s="211"/>
      <c r="N34" s="211"/>
      <c r="O34" s="211"/>
      <c r="P34" s="211"/>
    </row>
    <row r="35" spans="1:16" s="224" customFormat="1" ht="3" customHeight="1" x14ac:dyDescent="0.2">
      <c r="A35" s="84"/>
      <c r="B35" s="92"/>
      <c r="C35" s="93"/>
      <c r="D35" s="92"/>
      <c r="E35" s="92"/>
      <c r="F35" s="92"/>
      <c r="G35" s="46"/>
      <c r="H35" s="46"/>
      <c r="I35" s="42"/>
      <c r="J35" s="46"/>
      <c r="K35" s="94"/>
      <c r="L35" s="84"/>
      <c r="M35" s="211"/>
      <c r="N35" s="211"/>
      <c r="O35" s="211"/>
      <c r="P35" s="211"/>
    </row>
    <row r="36" spans="1:16" s="222" customFormat="1" ht="14.25" x14ac:dyDescent="0.2">
      <c r="A36" s="82"/>
      <c r="B36" s="58" t="s">
        <v>37</v>
      </c>
      <c r="C36" s="291" t="str">
        <f>'tablas de calculo'!V4</f>
        <v>Verifica la evaluación</v>
      </c>
      <c r="D36" s="24"/>
      <c r="E36" s="88"/>
      <c r="F36" s="88"/>
      <c r="G36" s="88"/>
      <c r="H36" s="88"/>
      <c r="I36" s="88"/>
      <c r="J36" s="88"/>
      <c r="K36" s="88"/>
      <c r="L36" s="82"/>
      <c r="M36" s="211"/>
      <c r="N36" s="211"/>
      <c r="O36" s="211"/>
      <c r="P36" s="211"/>
    </row>
    <row r="37" spans="1:16" s="222" customFormat="1" ht="14.25" x14ac:dyDescent="0.2">
      <c r="A37" s="82"/>
      <c r="B37" s="58" t="s">
        <v>0</v>
      </c>
      <c r="C37" s="291" t="str">
        <f>'tablas de calculo'!V7</f>
        <v>Verifica la evaluación</v>
      </c>
      <c r="D37" s="88"/>
      <c r="E37" s="88"/>
      <c r="F37" s="88"/>
      <c r="G37" s="88"/>
      <c r="H37" s="88"/>
      <c r="I37" s="88"/>
      <c r="J37" s="88"/>
      <c r="K37" s="88"/>
      <c r="L37" s="82"/>
      <c r="M37" s="211"/>
      <c r="N37" s="211"/>
      <c r="O37" s="211"/>
      <c r="P37" s="211"/>
    </row>
    <row r="38" spans="1:16" s="222" customFormat="1" ht="14.25" x14ac:dyDescent="0.2">
      <c r="A38" s="82"/>
      <c r="B38" s="59" t="s">
        <v>1</v>
      </c>
      <c r="C38" s="291" t="str">
        <f>'tablas de calculo'!V11</f>
        <v>Verifica la evaluación</v>
      </c>
      <c r="D38" s="88"/>
      <c r="E38" s="594"/>
      <c r="F38" s="594"/>
      <c r="G38" s="594"/>
      <c r="H38" s="98"/>
      <c r="I38" s="14"/>
      <c r="J38" s="14"/>
      <c r="K38" s="14"/>
      <c r="L38" s="82"/>
      <c r="M38" s="211"/>
      <c r="N38" s="211"/>
      <c r="O38" s="211"/>
      <c r="P38" s="211"/>
    </row>
    <row r="39" spans="1:16" s="222" customFormat="1" ht="14.25" x14ac:dyDescent="0.2">
      <c r="A39" s="82"/>
      <c r="B39" s="59" t="s">
        <v>3</v>
      </c>
      <c r="C39" s="291" t="str">
        <f>'tablas de calculo'!V15</f>
        <v>Verifica la evaluacion</v>
      </c>
      <c r="D39" s="88"/>
      <c r="E39" s="594"/>
      <c r="F39" s="594"/>
      <c r="G39" s="594"/>
      <c r="H39" s="69"/>
      <c r="I39" s="595"/>
      <c r="J39" s="595"/>
      <c r="K39" s="595"/>
      <c r="L39" s="82"/>
      <c r="M39" s="211"/>
      <c r="N39" s="211"/>
      <c r="O39" s="211"/>
      <c r="P39" s="211"/>
    </row>
    <row r="40" spans="1:16" s="222" customFormat="1" ht="15" thickBot="1" x14ac:dyDescent="0.25">
      <c r="A40" s="82"/>
      <c r="B40" s="59" t="s">
        <v>2</v>
      </c>
      <c r="C40" s="292" t="str">
        <f>'tablas de calculo'!V18</f>
        <v>Verifica la evaluación</v>
      </c>
      <c r="D40" s="88"/>
      <c r="E40" s="594"/>
      <c r="F40" s="594"/>
      <c r="G40" s="594"/>
      <c r="H40" s="88"/>
      <c r="I40" s="595"/>
      <c r="J40" s="595"/>
      <c r="K40" s="595"/>
      <c r="L40" s="82"/>
      <c r="M40" s="211"/>
      <c r="N40" s="211"/>
      <c r="O40" s="211"/>
      <c r="P40" s="211"/>
    </row>
    <row r="41" spans="1:16" s="222" customFormat="1" ht="30" customHeight="1" x14ac:dyDescent="0.2">
      <c r="A41" s="82"/>
      <c r="B41" s="89" t="s">
        <v>6</v>
      </c>
      <c r="C41" s="293">
        <f>'tablas de calculo'!V19</f>
        <v>0</v>
      </c>
      <c r="D41" s="95"/>
      <c r="E41" s="380"/>
      <c r="F41" s="380"/>
      <c r="G41" s="380"/>
      <c r="H41" s="88"/>
      <c r="I41" s="596"/>
      <c r="J41" s="596"/>
      <c r="K41" s="596"/>
      <c r="L41" s="82"/>
      <c r="M41" s="211"/>
      <c r="N41" s="211"/>
      <c r="O41" s="211"/>
      <c r="P41" s="211"/>
    </row>
    <row r="42" spans="1:16" s="222" customFormat="1" ht="30" customHeight="1" x14ac:dyDescent="0.2">
      <c r="A42" s="82"/>
      <c r="B42" s="90" t="s">
        <v>7</v>
      </c>
      <c r="C42" s="271" t="str">
        <f>'tablas de calculo'!V21</f>
        <v>Verifica la Evaluación</v>
      </c>
      <c r="D42" s="88"/>
      <c r="E42" s="533" t="s">
        <v>220</v>
      </c>
      <c r="F42" s="533"/>
      <c r="G42" s="533"/>
      <c r="H42" s="88"/>
      <c r="I42" s="533" t="s">
        <v>31</v>
      </c>
      <c r="J42" s="533"/>
      <c r="K42" s="533"/>
      <c r="L42" s="82"/>
      <c r="M42" s="211"/>
      <c r="N42" s="211"/>
      <c r="O42" s="211"/>
      <c r="P42" s="211"/>
    </row>
    <row r="43" spans="1:16" s="222" customFormat="1" ht="52.5" customHeight="1" x14ac:dyDescent="0.25">
      <c r="A43" s="82"/>
      <c r="B43" s="91"/>
      <c r="C43" s="31"/>
      <c r="D43" s="88"/>
      <c r="E43" s="108"/>
      <c r="F43" s="88"/>
      <c r="G43" s="108"/>
      <c r="H43" s="99"/>
      <c r="I43" s="768">
        <f>'vcai-CAPACITACIÓN'!G6</f>
        <v>0</v>
      </c>
      <c r="J43" s="768"/>
      <c r="K43" s="34"/>
      <c r="L43" s="82"/>
    </row>
    <row r="44" spans="1:16" s="222" customFormat="1" ht="16.5" customHeight="1" x14ac:dyDescent="0.2">
      <c r="A44" s="82"/>
      <c r="B44" s="88"/>
      <c r="C44" s="88"/>
      <c r="D44" s="88"/>
      <c r="E44" s="96" t="s">
        <v>38</v>
      </c>
      <c r="F44" s="88"/>
      <c r="G44" s="96" t="s">
        <v>39</v>
      </c>
      <c r="H44" s="97"/>
      <c r="I44" s="764" t="str">
        <f>'vcai-CAPACITACIÓN'!G7</f>
        <v>AÑO DE LA EVALUACIÓN</v>
      </c>
      <c r="J44" s="764"/>
      <c r="K44" s="98"/>
      <c r="L44" s="82"/>
    </row>
    <row r="45" spans="1:16" s="222" customFormat="1" ht="18.75" customHeight="1" x14ac:dyDescent="0.2">
      <c r="A45" s="82"/>
      <c r="B45" s="591" t="s">
        <v>41</v>
      </c>
      <c r="C45" s="592"/>
      <c r="D45" s="592"/>
      <c r="E45" s="592"/>
      <c r="F45" s="592"/>
      <c r="G45" s="592"/>
      <c r="H45" s="592"/>
      <c r="I45" s="592"/>
      <c r="J45" s="592"/>
      <c r="K45" s="593"/>
      <c r="L45" s="82"/>
    </row>
    <row r="46" spans="1:16" s="222" customFormat="1" ht="34.5" customHeight="1" x14ac:dyDescent="0.2">
      <c r="A46" s="82"/>
      <c r="B46" s="587"/>
      <c r="C46" s="588"/>
      <c r="D46" s="276" t="s">
        <v>98</v>
      </c>
      <c r="E46" s="589"/>
      <c r="F46" s="589"/>
      <c r="G46" s="589"/>
      <c r="H46" s="589"/>
      <c r="I46" s="589"/>
      <c r="J46" s="589"/>
      <c r="K46" s="590"/>
      <c r="L46" s="82"/>
    </row>
    <row r="47" spans="1:16" s="222" customFormat="1" ht="34.5" customHeight="1" x14ac:dyDescent="0.2">
      <c r="A47" s="82"/>
      <c r="B47" s="587"/>
      <c r="C47" s="588"/>
      <c r="D47" s="294" t="s">
        <v>98</v>
      </c>
      <c r="E47" s="589"/>
      <c r="F47" s="589"/>
      <c r="G47" s="589"/>
      <c r="H47" s="589"/>
      <c r="I47" s="589"/>
      <c r="J47" s="589"/>
      <c r="K47" s="590"/>
      <c r="L47" s="82"/>
    </row>
    <row r="48" spans="1:16" s="222" customFormat="1" ht="34.5" customHeight="1" x14ac:dyDescent="0.2">
      <c r="A48" s="82"/>
      <c r="B48" s="587"/>
      <c r="C48" s="588"/>
      <c r="D48" s="294" t="s">
        <v>98</v>
      </c>
      <c r="E48" s="589"/>
      <c r="F48" s="589"/>
      <c r="G48" s="589"/>
      <c r="H48" s="589"/>
      <c r="I48" s="589"/>
      <c r="J48" s="589"/>
      <c r="K48" s="590"/>
      <c r="L48" s="82"/>
    </row>
    <row r="49" spans="1:12" s="222" customFormat="1" ht="34.5" customHeight="1" x14ac:dyDescent="0.2">
      <c r="A49" s="82"/>
      <c r="B49" s="587"/>
      <c r="C49" s="588"/>
      <c r="D49" s="294" t="s">
        <v>98</v>
      </c>
      <c r="E49" s="597"/>
      <c r="F49" s="589"/>
      <c r="G49" s="589"/>
      <c r="H49" s="589"/>
      <c r="I49" s="589"/>
      <c r="J49" s="589"/>
      <c r="K49" s="590"/>
      <c r="L49" s="82"/>
    </row>
    <row r="50" spans="1:12" s="222" customFormat="1" ht="34.5" customHeight="1" x14ac:dyDescent="0.2">
      <c r="A50" s="82"/>
      <c r="B50" s="587"/>
      <c r="C50" s="588"/>
      <c r="D50" s="294" t="s">
        <v>98</v>
      </c>
      <c r="E50" s="589"/>
      <c r="F50" s="589"/>
      <c r="G50" s="589"/>
      <c r="H50" s="589"/>
      <c r="I50" s="589"/>
      <c r="J50" s="589"/>
      <c r="K50" s="590"/>
      <c r="L50" s="82"/>
    </row>
    <row r="51" spans="1:12" s="222" customFormat="1" ht="34.5" customHeight="1" x14ac:dyDescent="0.2">
      <c r="A51" s="82"/>
      <c r="B51" s="587"/>
      <c r="C51" s="588"/>
      <c r="D51" s="294" t="s">
        <v>98</v>
      </c>
      <c r="E51" s="589"/>
      <c r="F51" s="589"/>
      <c r="G51" s="589"/>
      <c r="H51" s="589"/>
      <c r="I51" s="589"/>
      <c r="J51" s="589"/>
      <c r="K51" s="590"/>
      <c r="L51" s="82"/>
    </row>
    <row r="52" spans="1:12" s="222" customFormat="1" ht="34.5" customHeight="1" x14ac:dyDescent="0.2">
      <c r="A52" s="82"/>
      <c r="B52" s="587"/>
      <c r="C52" s="588"/>
      <c r="D52" s="294" t="s">
        <v>98</v>
      </c>
      <c r="E52" s="589"/>
      <c r="F52" s="589"/>
      <c r="G52" s="589"/>
      <c r="H52" s="589"/>
      <c r="I52" s="589"/>
      <c r="J52" s="589"/>
      <c r="K52" s="590"/>
      <c r="L52" s="82"/>
    </row>
    <row r="53" spans="1:12" s="222" customFormat="1" ht="15.75" customHeight="1" x14ac:dyDescent="0.2">
      <c r="A53" s="82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2"/>
    </row>
    <row r="54" spans="1:12" hidden="1" x14ac:dyDescent="0.2"/>
    <row r="55" spans="1:12" hidden="1" x14ac:dyDescent="0.2"/>
    <row r="56" spans="1:12" hidden="1" x14ac:dyDescent="0.2"/>
    <row r="57" spans="1:12" hidden="1" x14ac:dyDescent="0.2"/>
    <row r="58" spans="1:12" hidden="1" x14ac:dyDescent="0.2"/>
    <row r="59" spans="1:12" hidden="1" x14ac:dyDescent="0.2"/>
    <row r="60" spans="1:12" hidden="1" x14ac:dyDescent="0.2"/>
    <row r="61" spans="1:12" hidden="1" x14ac:dyDescent="0.2"/>
    <row r="62" spans="1:12" hidden="1" x14ac:dyDescent="0.2"/>
    <row r="63" spans="1:12" hidden="1" x14ac:dyDescent="0.2"/>
    <row r="64" spans="1:12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</sheetData>
  <sheetProtection password="BD53" sheet="1" objects="1" scenarios="1"/>
  <mergeCells count="61">
    <mergeCell ref="J4:K4"/>
    <mergeCell ref="B5:H5"/>
    <mergeCell ref="B8:E8"/>
    <mergeCell ref="G7:K7"/>
    <mergeCell ref="B4:E4"/>
    <mergeCell ref="I43:J43"/>
    <mergeCell ref="B9:K9"/>
    <mergeCell ref="B10:K10"/>
    <mergeCell ref="B20:F20"/>
    <mergeCell ref="B25:F25"/>
    <mergeCell ref="B22:F22"/>
    <mergeCell ref="G3:H3"/>
    <mergeCell ref="J3:K3"/>
    <mergeCell ref="B16:F16"/>
    <mergeCell ref="B17:K17"/>
    <mergeCell ref="G4:H4"/>
    <mergeCell ref="B14:F14"/>
    <mergeCell ref="B15:F15"/>
    <mergeCell ref="B1:K1"/>
    <mergeCell ref="B12:K12"/>
    <mergeCell ref="J5:K5"/>
    <mergeCell ref="B3:E3"/>
    <mergeCell ref="B6:H6"/>
    <mergeCell ref="J6:K6"/>
    <mergeCell ref="B7:E7"/>
    <mergeCell ref="G8:K8"/>
    <mergeCell ref="B23:F23"/>
    <mergeCell ref="B28:F28"/>
    <mergeCell ref="B29:F29"/>
    <mergeCell ref="B26:K26"/>
    <mergeCell ref="B27:F27"/>
    <mergeCell ref="B33:F33"/>
    <mergeCell ref="B49:C49"/>
    <mergeCell ref="B48:C48"/>
    <mergeCell ref="B32:F32"/>
    <mergeCell ref="B18:F18"/>
    <mergeCell ref="B13:F13"/>
    <mergeCell ref="B21:K21"/>
    <mergeCell ref="B19:F19"/>
    <mergeCell ref="B31:K31"/>
    <mergeCell ref="B24:F24"/>
    <mergeCell ref="B30:F30"/>
    <mergeCell ref="B51:C51"/>
    <mergeCell ref="B52:C52"/>
    <mergeCell ref="E51:K51"/>
    <mergeCell ref="E52:K52"/>
    <mergeCell ref="E38:G41"/>
    <mergeCell ref="I39:K41"/>
    <mergeCell ref="B50:C50"/>
    <mergeCell ref="E48:K48"/>
    <mergeCell ref="E50:K50"/>
    <mergeCell ref="E49:K49"/>
    <mergeCell ref="B34:F34"/>
    <mergeCell ref="E42:G42"/>
    <mergeCell ref="B46:C46"/>
    <mergeCell ref="B47:C47"/>
    <mergeCell ref="E46:K46"/>
    <mergeCell ref="I42:K42"/>
    <mergeCell ref="E47:K47"/>
    <mergeCell ref="B45:K45"/>
    <mergeCell ref="I44:J44"/>
  </mergeCells>
  <phoneticPr fontId="0" type="noConversion"/>
  <dataValidations count="12">
    <dataValidation type="textLength" operator="equal" allowBlank="1" showInputMessage="1" showErrorMessage="1" error="Anotar el RFC del Evaluador a 13 posiciones" sqref="E43">
      <formula1>13</formula1>
    </dataValidation>
    <dataValidation type="textLength" operator="equal" allowBlank="1" showInputMessage="1" showErrorMessage="1" error="Anotar el CURP del Evaluador a 18 posiciones" sqref="G43:H43">
      <formula1>18</formula1>
    </dataValidation>
    <dataValidation type="custom" allowBlank="1" showInputMessage="1" showErrorMessage="1" error="Elije una sola opción en los parámetros de evaluación" sqref="G14:K14">
      <formula1>COUNTIF($G$14:$K$14,G14)=1</formula1>
    </dataValidation>
    <dataValidation type="custom" allowBlank="1" showInputMessage="1" showErrorMessage="1" error="Elije una sola opción en los parámetros de evaluación" sqref="G15:K15">
      <formula1>COUNTIF($G$15:$K$15,G15)=1</formula1>
    </dataValidation>
    <dataValidation type="custom" allowBlank="1" showInputMessage="1" showErrorMessage="1" error="Elije una sola opción en los parámetros de evaluación" sqref="G16:K16">
      <formula1>COUNTIF($G$16:$K$16,G16)=1</formula1>
    </dataValidation>
    <dataValidation type="custom" allowBlank="1" showInputMessage="1" showErrorMessage="1" error="Elije una sola opción en los parámetros de evaluación" sqref="G19:K19">
      <formula1>COUNTIF($G$19:$K$19,G19)=1</formula1>
    </dataValidation>
    <dataValidation type="custom" allowBlank="1" showInputMessage="1" showErrorMessage="1" error="Elije una sola opción en los parámetros de evaluación" sqref="G20:K20">
      <formula1>COUNTIF($G$20:$K$20,G20)=1</formula1>
    </dataValidation>
    <dataValidation type="custom" allowBlank="1" showInputMessage="1" showErrorMessage="1" error="Elije una sola opción en los parámetros de evaluación" sqref="G23:K23">
      <formula1>COUNTIF($G$23:$K$23,G23)=1</formula1>
    </dataValidation>
    <dataValidation type="custom" allowBlank="1" showInputMessage="1" showErrorMessage="1" error="Elije una sola opción en los parámetros de evaluación" sqref="G24:K24">
      <formula1>COUNTIF($G$24:$K$24,G24)=1</formula1>
    </dataValidation>
    <dataValidation type="custom" allowBlank="1" showInputMessage="1" showErrorMessage="1" error="Elije una sola opción en los parámetros de evaluación" sqref="G25:K25">
      <formula1>COUNTIF($G$25:$K$25,G25)=1</formula1>
    </dataValidation>
    <dataValidation type="custom" allowBlank="1" showInputMessage="1" showErrorMessage="1" error="Elije una sola opción en los parámetros de evaluación" sqref="G28:K30 G33:K34">
      <formula1>COUNTIF($G28:$K28,G28)=1</formula1>
    </dataValidation>
    <dataValidation type="list" errorStyle="information" allowBlank="1" showInputMessage="1" showErrorMessage="1" error="ES CORRECTO EL NOMBRE...?" prompt="DESCRIBA Y ESPECÍFIQUE,EN SU CASO, EL TIPO DE ACCIÓN CORRECTIVA O DE MEJORA DEL DESEMPEÑO QUE CONSIDERE NECESARIO O ADECUADO._x000a_ESTAS ACCIONES PUEDEN INCLUIR:" sqref="B46:C52">
      <formula1>"APRENDIZAJE DE HABILIDADES O CONOCIMIENTOS ESPECIFICOS,ASESORIA PERSONALIZADA,FACULTAMIENTO,SEGUIMIENTO ESPECIAL,OTROS: (ANOTE EL NOMBRE)"</formula1>
    </dataValidation>
  </dataValidations>
  <printOptions horizontalCentered="1"/>
  <pageMargins left="0.17" right="0.15748031496062992" top="0.27" bottom="3.937007874015748E-2" header="0" footer="0"/>
  <pageSetup scale="5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BK160"/>
  <sheetViews>
    <sheetView showGridLines="0" zoomScale="75" zoomScaleNormal="75" zoomScaleSheetLayoutView="50" workbookViewId="0"/>
  </sheetViews>
  <sheetFormatPr baseColWidth="10" defaultColWidth="0" defaultRowHeight="12.75" zeroHeight="1" x14ac:dyDescent="0.2"/>
  <cols>
    <col min="1" max="1" width="1.7109375" style="211" customWidth="1"/>
    <col min="2" max="2" width="23.5703125" style="211" customWidth="1"/>
    <col min="3" max="3" width="21.140625" style="211" customWidth="1"/>
    <col min="4" max="4" width="20.140625" style="211" customWidth="1"/>
    <col min="5" max="5" width="18.85546875" style="211" customWidth="1"/>
    <col min="6" max="6" width="18.5703125" style="211" customWidth="1"/>
    <col min="7" max="7" width="17.7109375" style="211" customWidth="1"/>
    <col min="8" max="8" width="11.5703125" style="211" customWidth="1"/>
    <col min="9" max="10" width="20.140625" style="211" customWidth="1"/>
    <col min="11" max="11" width="23.7109375" style="211" customWidth="1"/>
    <col min="12" max="12" width="34.5703125" style="211" customWidth="1"/>
    <col min="13" max="13" width="19.140625" style="211" customWidth="1"/>
    <col min="14" max="14" width="1.7109375" style="211" customWidth="1"/>
    <col min="15" max="16384" width="11.42578125" style="211" hidden="1"/>
  </cols>
  <sheetData>
    <row r="1" spans="1:63" s="219" customFormat="1" ht="3" customHeight="1" x14ac:dyDescent="0.2">
      <c r="A1" s="107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104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  <c r="BC1" s="211"/>
      <c r="BD1" s="211"/>
      <c r="BE1" s="211"/>
      <c r="BF1" s="211"/>
      <c r="BG1" s="211"/>
      <c r="BH1" s="211"/>
      <c r="BI1" s="211"/>
      <c r="BJ1" s="211"/>
      <c r="BK1" s="211"/>
    </row>
    <row r="2" spans="1:63" s="219" customFormat="1" ht="34.5" customHeight="1" x14ac:dyDescent="0.2">
      <c r="A2" s="107"/>
      <c r="B2" s="504" t="s">
        <v>242</v>
      </c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6"/>
      <c r="N2" s="104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</row>
    <row r="3" spans="1:63" s="219" customFormat="1" ht="3" customHeight="1" x14ac:dyDescent="0.2">
      <c r="A3" s="107"/>
      <c r="B3" s="295" t="s">
        <v>199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104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211"/>
      <c r="BE3" s="211"/>
      <c r="BF3" s="211"/>
      <c r="BG3" s="211"/>
      <c r="BH3" s="211"/>
      <c r="BI3" s="211"/>
      <c r="BJ3" s="211"/>
      <c r="BK3" s="211"/>
    </row>
    <row r="4" spans="1:63" s="219" customFormat="1" ht="24" customHeight="1" x14ac:dyDescent="0.25">
      <c r="A4" s="107"/>
      <c r="B4" s="568">
        <f>'vcai-3° EVALUADOR'!B7</f>
        <v>0</v>
      </c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70"/>
      <c r="N4" s="104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1"/>
      <c r="BK4" s="211"/>
    </row>
    <row r="5" spans="1:63" s="226" customFormat="1" ht="12" customHeight="1" x14ac:dyDescent="0.2">
      <c r="A5" s="152"/>
      <c r="B5" s="634" t="str">
        <f>'vcai-3° EVALUADOR'!B8</f>
        <v>NOMBRE DE LA DEPENDENCIA U ÓRGANO ADMINISTRATIVO DESCONCENTRADO</v>
      </c>
      <c r="C5" s="608"/>
      <c r="D5" s="608"/>
      <c r="E5" s="608"/>
      <c r="F5" s="608"/>
      <c r="G5" s="608"/>
      <c r="H5" s="608"/>
      <c r="I5" s="608"/>
      <c r="J5" s="608"/>
      <c r="K5" s="608"/>
      <c r="L5" s="608"/>
      <c r="M5" s="635"/>
      <c r="N5" s="153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</row>
    <row r="6" spans="1:63" s="219" customFormat="1" ht="24" customHeight="1" x14ac:dyDescent="0.25">
      <c r="A6" s="107"/>
      <c r="B6" s="573">
        <f>'vcai-3° EVALUADOR'!G7</f>
        <v>0</v>
      </c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633"/>
      <c r="N6" s="104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</row>
    <row r="7" spans="1:63" s="227" customFormat="1" ht="12.75" customHeight="1" x14ac:dyDescent="0.2">
      <c r="A7" s="154"/>
      <c r="B7" s="634" t="str">
        <f>'vcai-3° EVALUADOR'!G8</f>
        <v>CLAVE Y NOMBRE DE LA UNIDAD RESPONSABLE</v>
      </c>
      <c r="C7" s="608"/>
      <c r="D7" s="608"/>
      <c r="E7" s="608"/>
      <c r="F7" s="608"/>
      <c r="G7" s="608"/>
      <c r="H7" s="608"/>
      <c r="I7" s="608"/>
      <c r="J7" s="608"/>
      <c r="K7" s="608"/>
      <c r="L7" s="608"/>
      <c r="M7" s="635"/>
      <c r="N7" s="155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</row>
    <row r="8" spans="1:63" s="219" customFormat="1" ht="24" customHeight="1" x14ac:dyDescent="0.25">
      <c r="A8" s="107"/>
      <c r="B8" s="573">
        <f>'vcai-3° EVALUADOR'!B9</f>
        <v>0</v>
      </c>
      <c r="C8" s="574"/>
      <c r="D8" s="574"/>
      <c r="E8" s="574"/>
      <c r="F8" s="574"/>
      <c r="G8" s="574"/>
      <c r="H8" s="574"/>
      <c r="I8" s="574"/>
      <c r="J8" s="574"/>
      <c r="K8" s="574"/>
      <c r="L8" s="574"/>
      <c r="M8" s="633"/>
      <c r="N8" s="104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</row>
    <row r="9" spans="1:63" s="227" customFormat="1" ht="12.75" customHeight="1" x14ac:dyDescent="0.2">
      <c r="A9" s="154"/>
      <c r="B9" s="630" t="str">
        <f>'vcai-3° EVALUADOR'!B10</f>
        <v>LUGAR y FECHA DE LA APLICACIÓN:</v>
      </c>
      <c r="C9" s="631"/>
      <c r="D9" s="631"/>
      <c r="E9" s="631"/>
      <c r="F9" s="631"/>
      <c r="G9" s="631"/>
      <c r="H9" s="631"/>
      <c r="I9" s="631"/>
      <c r="J9" s="631"/>
      <c r="K9" s="631"/>
      <c r="L9" s="631"/>
      <c r="M9" s="632"/>
      <c r="N9" s="155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</row>
    <row r="10" spans="1:63" s="57" customFormat="1" ht="3" customHeight="1" x14ac:dyDescent="0.2">
      <c r="A10" s="19"/>
      <c r="B10" s="245"/>
      <c r="C10" s="245"/>
      <c r="D10" s="245"/>
      <c r="E10" s="245"/>
      <c r="F10" s="245"/>
      <c r="G10" s="245"/>
      <c r="H10" s="245"/>
      <c r="I10" s="243"/>
      <c r="J10" s="243"/>
      <c r="K10" s="243"/>
      <c r="L10" s="243"/>
      <c r="M10" s="296"/>
      <c r="N10" s="19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</row>
    <row r="11" spans="1:63" s="228" customFormat="1" ht="16.5" customHeight="1" x14ac:dyDescent="0.2">
      <c r="A11" s="21"/>
      <c r="B11" s="609" t="s">
        <v>204</v>
      </c>
      <c r="C11" s="610"/>
      <c r="D11" s="610"/>
      <c r="E11" s="610"/>
      <c r="F11" s="610"/>
      <c r="G11" s="610"/>
      <c r="H11" s="461"/>
      <c r="I11" s="650" t="s">
        <v>18</v>
      </c>
      <c r="J11" s="651"/>
      <c r="K11" s="651"/>
      <c r="L11" s="651"/>
      <c r="M11" s="652"/>
      <c r="N11" s="2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</row>
    <row r="12" spans="1:63" s="57" customFormat="1" ht="42" customHeight="1" x14ac:dyDescent="0.2">
      <c r="A12" s="19"/>
      <c r="B12" s="621"/>
      <c r="C12" s="622"/>
      <c r="D12" s="622"/>
      <c r="E12" s="622"/>
      <c r="F12" s="622"/>
      <c r="G12" s="622"/>
      <c r="H12" s="623"/>
      <c r="I12" s="644" t="s">
        <v>165</v>
      </c>
      <c r="J12" s="645"/>
      <c r="K12" s="645"/>
      <c r="L12" s="645"/>
      <c r="M12" s="646"/>
      <c r="N12" s="19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</row>
    <row r="13" spans="1:63" s="57" customFormat="1" ht="123" customHeight="1" x14ac:dyDescent="0.2">
      <c r="A13" s="19"/>
      <c r="B13" s="647"/>
      <c r="C13" s="648"/>
      <c r="D13" s="648"/>
      <c r="E13" s="648"/>
      <c r="F13" s="648"/>
      <c r="G13" s="648"/>
      <c r="H13" s="649"/>
      <c r="I13" s="297" t="s">
        <v>200</v>
      </c>
      <c r="J13" s="297" t="s">
        <v>201</v>
      </c>
      <c r="K13" s="297" t="s">
        <v>202</v>
      </c>
      <c r="L13" s="297" t="s">
        <v>203</v>
      </c>
      <c r="M13" s="297" t="s">
        <v>183</v>
      </c>
      <c r="N13" s="19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</row>
    <row r="14" spans="1:63" s="57" customFormat="1" ht="34.5" customHeight="1" x14ac:dyDescent="0.2">
      <c r="A14" s="19"/>
      <c r="B14" s="300" t="s">
        <v>167</v>
      </c>
      <c r="C14" s="162"/>
      <c r="D14" s="440" t="s">
        <v>216</v>
      </c>
      <c r="E14" s="441"/>
      <c r="F14" s="56"/>
      <c r="G14" s="298" t="s">
        <v>166</v>
      </c>
      <c r="H14" s="163"/>
      <c r="I14" s="13"/>
      <c r="J14" s="13"/>
      <c r="K14" s="13"/>
      <c r="L14" s="13"/>
      <c r="M14" s="13"/>
      <c r="N14" s="19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</row>
    <row r="15" spans="1:63" s="57" customFormat="1" ht="18" customHeight="1" x14ac:dyDescent="0.2">
      <c r="A15" s="19"/>
      <c r="B15" s="609" t="s">
        <v>211</v>
      </c>
      <c r="C15" s="610"/>
      <c r="D15" s="610"/>
      <c r="E15" s="610"/>
      <c r="F15" s="610"/>
      <c r="G15" s="610"/>
      <c r="H15" s="461"/>
      <c r="I15" s="609" t="s">
        <v>18</v>
      </c>
      <c r="J15" s="610"/>
      <c r="K15" s="610"/>
      <c r="L15" s="610"/>
      <c r="M15" s="461"/>
      <c r="N15" s="19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</row>
    <row r="16" spans="1:63" s="57" customFormat="1" ht="42" customHeight="1" x14ac:dyDescent="0.2">
      <c r="A16" s="19"/>
      <c r="B16" s="621"/>
      <c r="C16" s="622"/>
      <c r="D16" s="622"/>
      <c r="E16" s="622"/>
      <c r="F16" s="622"/>
      <c r="G16" s="622"/>
      <c r="H16" s="623"/>
      <c r="I16" s="611" t="s">
        <v>165</v>
      </c>
      <c r="J16" s="612"/>
      <c r="K16" s="612"/>
      <c r="L16" s="612"/>
      <c r="M16" s="613"/>
      <c r="N16" s="19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</row>
    <row r="17" spans="1:63" s="57" customFormat="1" ht="123" customHeight="1" x14ac:dyDescent="0.2">
      <c r="A17" s="19"/>
      <c r="B17" s="618"/>
      <c r="C17" s="619"/>
      <c r="D17" s="619"/>
      <c r="E17" s="619"/>
      <c r="F17" s="619"/>
      <c r="G17" s="619"/>
      <c r="H17" s="620"/>
      <c r="I17" s="297" t="s">
        <v>200</v>
      </c>
      <c r="J17" s="297" t="s">
        <v>201</v>
      </c>
      <c r="K17" s="297" t="s">
        <v>202</v>
      </c>
      <c r="L17" s="297" t="s">
        <v>203</v>
      </c>
      <c r="M17" s="297" t="s">
        <v>183</v>
      </c>
      <c r="N17" s="19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</row>
    <row r="18" spans="1:63" s="57" customFormat="1" ht="34.5" customHeight="1" x14ac:dyDescent="0.2">
      <c r="A18" s="19"/>
      <c r="B18" s="299" t="s">
        <v>167</v>
      </c>
      <c r="C18" s="164"/>
      <c r="D18" s="440" t="s">
        <v>216</v>
      </c>
      <c r="E18" s="441"/>
      <c r="F18" s="56"/>
      <c r="G18" s="270" t="s">
        <v>166</v>
      </c>
      <c r="H18" s="165"/>
      <c r="I18" s="13"/>
      <c r="J18" s="13"/>
      <c r="K18" s="13"/>
      <c r="L18" s="13"/>
      <c r="M18" s="13"/>
      <c r="N18" s="19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</row>
    <row r="19" spans="1:63" s="57" customFormat="1" ht="15" customHeight="1" x14ac:dyDescent="0.2">
      <c r="A19" s="19"/>
      <c r="B19" s="609" t="s">
        <v>212</v>
      </c>
      <c r="C19" s="610"/>
      <c r="D19" s="610"/>
      <c r="E19" s="610"/>
      <c r="F19" s="610"/>
      <c r="G19" s="610"/>
      <c r="H19" s="461"/>
      <c r="I19" s="609" t="s">
        <v>18</v>
      </c>
      <c r="J19" s="610"/>
      <c r="K19" s="610"/>
      <c r="L19" s="610"/>
      <c r="M19" s="461"/>
      <c r="N19" s="19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</row>
    <row r="20" spans="1:63" s="57" customFormat="1" ht="42" customHeight="1" x14ac:dyDescent="0.2">
      <c r="A20" s="19"/>
      <c r="B20" s="621"/>
      <c r="C20" s="622"/>
      <c r="D20" s="622"/>
      <c r="E20" s="622"/>
      <c r="F20" s="622"/>
      <c r="G20" s="622"/>
      <c r="H20" s="623"/>
      <c r="I20" s="611" t="s">
        <v>165</v>
      </c>
      <c r="J20" s="612"/>
      <c r="K20" s="612"/>
      <c r="L20" s="612"/>
      <c r="M20" s="613"/>
      <c r="N20" s="19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</row>
    <row r="21" spans="1:63" s="57" customFormat="1" ht="123" customHeight="1" x14ac:dyDescent="0.2">
      <c r="A21" s="19"/>
      <c r="B21" s="624"/>
      <c r="C21" s="625"/>
      <c r="D21" s="625"/>
      <c r="E21" s="625"/>
      <c r="F21" s="625"/>
      <c r="G21" s="625"/>
      <c r="H21" s="626"/>
      <c r="I21" s="297" t="s">
        <v>200</v>
      </c>
      <c r="J21" s="297" t="s">
        <v>201</v>
      </c>
      <c r="K21" s="297" t="s">
        <v>202</v>
      </c>
      <c r="L21" s="297" t="s">
        <v>203</v>
      </c>
      <c r="M21" s="297" t="s">
        <v>183</v>
      </c>
      <c r="N21" s="19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</row>
    <row r="22" spans="1:63" s="57" customFormat="1" ht="34.5" customHeight="1" x14ac:dyDescent="0.2">
      <c r="A22" s="19"/>
      <c r="B22" s="299" t="s">
        <v>167</v>
      </c>
      <c r="C22" s="166"/>
      <c r="D22" s="440" t="s">
        <v>216</v>
      </c>
      <c r="E22" s="441"/>
      <c r="F22" s="56"/>
      <c r="G22" s="270" t="s">
        <v>166</v>
      </c>
      <c r="H22" s="167"/>
      <c r="I22" s="13"/>
      <c r="J22" s="13"/>
      <c r="K22" s="13"/>
      <c r="L22" s="13"/>
      <c r="M22" s="13"/>
      <c r="N22" s="19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</row>
    <row r="23" spans="1:63" s="57" customFormat="1" ht="15" customHeight="1" x14ac:dyDescent="0.2">
      <c r="A23" s="19"/>
      <c r="B23" s="609" t="s">
        <v>213</v>
      </c>
      <c r="C23" s="610"/>
      <c r="D23" s="610"/>
      <c r="E23" s="610"/>
      <c r="F23" s="610"/>
      <c r="G23" s="610"/>
      <c r="H23" s="461"/>
      <c r="I23" s="609" t="s">
        <v>18</v>
      </c>
      <c r="J23" s="610"/>
      <c r="K23" s="610"/>
      <c r="L23" s="610"/>
      <c r="M23" s="461"/>
      <c r="N23" s="19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</row>
    <row r="24" spans="1:63" s="57" customFormat="1" ht="42" customHeight="1" x14ac:dyDescent="0.2">
      <c r="A24" s="19"/>
      <c r="B24" s="621"/>
      <c r="C24" s="622"/>
      <c r="D24" s="622"/>
      <c r="E24" s="622"/>
      <c r="F24" s="622"/>
      <c r="G24" s="622"/>
      <c r="H24" s="623"/>
      <c r="I24" s="611" t="s">
        <v>165</v>
      </c>
      <c r="J24" s="612"/>
      <c r="K24" s="612"/>
      <c r="L24" s="612"/>
      <c r="M24" s="613"/>
      <c r="N24" s="19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</row>
    <row r="25" spans="1:63" s="57" customFormat="1" ht="123" customHeight="1" x14ac:dyDescent="0.2">
      <c r="A25" s="19"/>
      <c r="B25" s="627"/>
      <c r="C25" s="628"/>
      <c r="D25" s="628"/>
      <c r="E25" s="628"/>
      <c r="F25" s="628"/>
      <c r="G25" s="628"/>
      <c r="H25" s="629"/>
      <c r="I25" s="297" t="s">
        <v>200</v>
      </c>
      <c r="J25" s="297" t="s">
        <v>201</v>
      </c>
      <c r="K25" s="297" t="s">
        <v>202</v>
      </c>
      <c r="L25" s="297" t="s">
        <v>203</v>
      </c>
      <c r="M25" s="297" t="s">
        <v>183</v>
      </c>
      <c r="N25" s="19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</row>
    <row r="26" spans="1:63" s="57" customFormat="1" ht="34.5" customHeight="1" x14ac:dyDescent="0.2">
      <c r="A26" s="19"/>
      <c r="B26" s="299" t="s">
        <v>167</v>
      </c>
      <c r="C26" s="166"/>
      <c r="D26" s="440" t="s">
        <v>216</v>
      </c>
      <c r="E26" s="441"/>
      <c r="F26" s="56"/>
      <c r="G26" s="270" t="s">
        <v>166</v>
      </c>
      <c r="H26" s="167"/>
      <c r="I26" s="13"/>
      <c r="J26" s="13"/>
      <c r="K26" s="13"/>
      <c r="L26" s="13"/>
      <c r="M26" s="13"/>
      <c r="N26" s="19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  <c r="BI26" s="211"/>
      <c r="BJ26" s="211"/>
      <c r="BK26" s="211"/>
    </row>
    <row r="27" spans="1:63" s="57" customFormat="1" ht="15" customHeight="1" x14ac:dyDescent="0.2">
      <c r="A27" s="19"/>
      <c r="B27" s="609" t="s">
        <v>214</v>
      </c>
      <c r="C27" s="610"/>
      <c r="D27" s="610"/>
      <c r="E27" s="610"/>
      <c r="F27" s="610"/>
      <c r="G27" s="610"/>
      <c r="H27" s="461"/>
      <c r="I27" s="609" t="s">
        <v>18</v>
      </c>
      <c r="J27" s="610"/>
      <c r="K27" s="610"/>
      <c r="L27" s="610"/>
      <c r="M27" s="461"/>
      <c r="N27" s="19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</row>
    <row r="28" spans="1:63" s="57" customFormat="1" ht="42" customHeight="1" x14ac:dyDescent="0.2">
      <c r="A28" s="19"/>
      <c r="B28" s="621"/>
      <c r="C28" s="622"/>
      <c r="D28" s="622"/>
      <c r="E28" s="622"/>
      <c r="F28" s="622"/>
      <c r="G28" s="622"/>
      <c r="H28" s="623"/>
      <c r="I28" s="611" t="s">
        <v>165</v>
      </c>
      <c r="J28" s="612"/>
      <c r="K28" s="612"/>
      <c r="L28" s="612"/>
      <c r="M28" s="613"/>
      <c r="N28" s="19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11"/>
      <c r="BF28" s="211"/>
      <c r="BG28" s="211"/>
      <c r="BH28" s="211"/>
      <c r="BI28" s="211"/>
      <c r="BJ28" s="211"/>
      <c r="BK28" s="211"/>
    </row>
    <row r="29" spans="1:63" s="57" customFormat="1" ht="123" customHeight="1" x14ac:dyDescent="0.2">
      <c r="A29" s="19"/>
      <c r="B29" s="614"/>
      <c r="C29" s="615"/>
      <c r="D29" s="615"/>
      <c r="E29" s="615"/>
      <c r="F29" s="615"/>
      <c r="G29" s="615"/>
      <c r="H29" s="616"/>
      <c r="I29" s="297" t="s">
        <v>200</v>
      </c>
      <c r="J29" s="297" t="s">
        <v>201</v>
      </c>
      <c r="K29" s="297" t="s">
        <v>202</v>
      </c>
      <c r="L29" s="297" t="s">
        <v>203</v>
      </c>
      <c r="M29" s="297" t="s">
        <v>183</v>
      </c>
      <c r="N29" s="19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  <c r="BI29" s="211"/>
      <c r="BJ29" s="211"/>
      <c r="BK29" s="211"/>
    </row>
    <row r="30" spans="1:63" s="57" customFormat="1" ht="34.5" customHeight="1" x14ac:dyDescent="0.2">
      <c r="A30" s="19"/>
      <c r="B30" s="299" t="s">
        <v>167</v>
      </c>
      <c r="C30" s="166"/>
      <c r="D30" s="440" t="s">
        <v>216</v>
      </c>
      <c r="E30" s="441"/>
      <c r="F30" s="56"/>
      <c r="G30" s="270" t="s">
        <v>166</v>
      </c>
      <c r="H30" s="167"/>
      <c r="I30" s="13"/>
      <c r="J30" s="13"/>
      <c r="K30" s="13"/>
      <c r="L30" s="13"/>
      <c r="M30" s="13"/>
      <c r="N30" s="19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1"/>
      <c r="BF30" s="211"/>
      <c r="BG30" s="211"/>
      <c r="BH30" s="211"/>
      <c r="BI30" s="211"/>
      <c r="BJ30" s="211"/>
      <c r="BK30" s="211"/>
    </row>
    <row r="31" spans="1:63" s="57" customFormat="1" ht="15" customHeight="1" x14ac:dyDescent="0.2">
      <c r="A31" s="19"/>
      <c r="B31" s="609" t="s">
        <v>240</v>
      </c>
      <c r="C31" s="610"/>
      <c r="D31" s="610"/>
      <c r="E31" s="610"/>
      <c r="F31" s="610"/>
      <c r="G31" s="610"/>
      <c r="H31" s="461"/>
      <c r="I31" s="609" t="s">
        <v>18</v>
      </c>
      <c r="J31" s="610"/>
      <c r="K31" s="610"/>
      <c r="L31" s="610"/>
      <c r="M31" s="461"/>
      <c r="N31" s="19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</row>
    <row r="32" spans="1:63" s="57" customFormat="1" ht="42" customHeight="1" x14ac:dyDescent="0.2">
      <c r="A32" s="19"/>
      <c r="B32" s="621"/>
      <c r="C32" s="622"/>
      <c r="D32" s="622"/>
      <c r="E32" s="622"/>
      <c r="F32" s="622"/>
      <c r="G32" s="622"/>
      <c r="H32" s="623"/>
      <c r="I32" s="611" t="s">
        <v>165</v>
      </c>
      <c r="J32" s="612"/>
      <c r="K32" s="612"/>
      <c r="L32" s="612"/>
      <c r="M32" s="613"/>
      <c r="N32" s="19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  <c r="BI32" s="211"/>
      <c r="BJ32" s="211"/>
      <c r="BK32" s="211"/>
    </row>
    <row r="33" spans="1:63" s="57" customFormat="1" ht="123" customHeight="1" x14ac:dyDescent="0.2">
      <c r="A33" s="19"/>
      <c r="B33" s="627"/>
      <c r="C33" s="628"/>
      <c r="D33" s="628"/>
      <c r="E33" s="628"/>
      <c r="F33" s="628"/>
      <c r="G33" s="628"/>
      <c r="H33" s="629"/>
      <c r="I33" s="297" t="s">
        <v>200</v>
      </c>
      <c r="J33" s="297" t="s">
        <v>201</v>
      </c>
      <c r="K33" s="297" t="s">
        <v>202</v>
      </c>
      <c r="L33" s="297" t="s">
        <v>203</v>
      </c>
      <c r="M33" s="297" t="s">
        <v>183</v>
      </c>
      <c r="N33" s="19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</row>
    <row r="34" spans="1:63" s="57" customFormat="1" ht="34.5" customHeight="1" x14ac:dyDescent="0.2">
      <c r="A34" s="19"/>
      <c r="B34" s="299" t="s">
        <v>167</v>
      </c>
      <c r="C34" s="166"/>
      <c r="D34" s="440" t="s">
        <v>216</v>
      </c>
      <c r="E34" s="441"/>
      <c r="F34" s="56"/>
      <c r="G34" s="270" t="s">
        <v>166</v>
      </c>
      <c r="H34" s="167"/>
      <c r="I34" s="13"/>
      <c r="J34" s="13"/>
      <c r="K34" s="13"/>
      <c r="L34" s="13"/>
      <c r="M34" s="13"/>
      <c r="N34" s="19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  <c r="BI34" s="211"/>
      <c r="BJ34" s="211"/>
      <c r="BK34" s="211"/>
    </row>
    <row r="35" spans="1:63" s="57" customFormat="1" ht="15" customHeight="1" x14ac:dyDescent="0.2">
      <c r="A35" s="19"/>
      <c r="B35" s="609" t="s">
        <v>241</v>
      </c>
      <c r="C35" s="610"/>
      <c r="D35" s="610"/>
      <c r="E35" s="610"/>
      <c r="F35" s="610"/>
      <c r="G35" s="610"/>
      <c r="H35" s="461"/>
      <c r="I35" s="609" t="s">
        <v>18</v>
      </c>
      <c r="J35" s="610"/>
      <c r="K35" s="610"/>
      <c r="L35" s="610"/>
      <c r="M35" s="461"/>
      <c r="N35" s="19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</row>
    <row r="36" spans="1:63" s="57" customFormat="1" ht="42" customHeight="1" x14ac:dyDescent="0.2">
      <c r="A36" s="19"/>
      <c r="B36" s="621"/>
      <c r="C36" s="622"/>
      <c r="D36" s="622"/>
      <c r="E36" s="622"/>
      <c r="F36" s="622"/>
      <c r="G36" s="622"/>
      <c r="H36" s="623"/>
      <c r="I36" s="611" t="s">
        <v>165</v>
      </c>
      <c r="J36" s="612"/>
      <c r="K36" s="612"/>
      <c r="L36" s="612"/>
      <c r="M36" s="613"/>
      <c r="N36" s="19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  <c r="BI36" s="211"/>
      <c r="BJ36" s="211"/>
      <c r="BK36" s="211"/>
    </row>
    <row r="37" spans="1:63" s="57" customFormat="1" ht="123" customHeight="1" x14ac:dyDescent="0.2">
      <c r="A37" s="19"/>
      <c r="B37" s="614"/>
      <c r="C37" s="615"/>
      <c r="D37" s="615"/>
      <c r="E37" s="615"/>
      <c r="F37" s="615"/>
      <c r="G37" s="615"/>
      <c r="H37" s="616"/>
      <c r="I37" s="297" t="s">
        <v>200</v>
      </c>
      <c r="J37" s="297" t="s">
        <v>201</v>
      </c>
      <c r="K37" s="297" t="s">
        <v>202</v>
      </c>
      <c r="L37" s="297" t="s">
        <v>203</v>
      </c>
      <c r="M37" s="297" t="s">
        <v>183</v>
      </c>
      <c r="N37" s="19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</row>
    <row r="38" spans="1:63" s="57" customFormat="1" ht="34.5" customHeight="1" x14ac:dyDescent="0.2">
      <c r="A38" s="19"/>
      <c r="B38" s="299" t="s">
        <v>167</v>
      </c>
      <c r="C38" s="166"/>
      <c r="D38" s="440" t="s">
        <v>216</v>
      </c>
      <c r="E38" s="441"/>
      <c r="F38" s="56"/>
      <c r="G38" s="270" t="s">
        <v>166</v>
      </c>
      <c r="H38" s="167"/>
      <c r="I38" s="13"/>
      <c r="J38" s="13"/>
      <c r="K38" s="13"/>
      <c r="L38" s="13"/>
      <c r="M38" s="13"/>
      <c r="N38" s="19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  <c r="BI38" s="211"/>
      <c r="BJ38" s="211"/>
      <c r="BK38" s="211"/>
    </row>
    <row r="39" spans="1:63" s="57" customFormat="1" ht="3" customHeight="1" x14ac:dyDescent="0.2">
      <c r="A39" s="19"/>
      <c r="B39" s="170"/>
      <c r="C39" s="168"/>
      <c r="D39" s="53"/>
      <c r="E39" s="53"/>
      <c r="F39" s="171"/>
      <c r="G39" s="53"/>
      <c r="H39" s="109"/>
      <c r="I39" s="159"/>
      <c r="J39" s="159"/>
      <c r="K39" s="159"/>
      <c r="L39" s="159"/>
      <c r="M39" s="159"/>
      <c r="N39" s="19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  <c r="BI39" s="211"/>
      <c r="BJ39" s="211"/>
      <c r="BK39" s="211"/>
    </row>
    <row r="40" spans="1:63" s="57" customFormat="1" ht="18.95" customHeight="1" x14ac:dyDescent="0.2">
      <c r="A40" s="19"/>
      <c r="B40" s="156" t="s">
        <v>205</v>
      </c>
      <c r="C40" s="617">
        <f>'tablas de calculo'!AD1</f>
        <v>0</v>
      </c>
      <c r="D40" s="617"/>
      <c r="E40" s="19"/>
      <c r="F40" s="169"/>
      <c r="G40" s="169"/>
      <c r="H40" s="19"/>
      <c r="I40" s="19"/>
      <c r="J40" s="19"/>
      <c r="K40" s="19"/>
      <c r="L40" s="19"/>
      <c r="M40" s="19"/>
      <c r="N40" s="19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</row>
    <row r="41" spans="1:63" s="57" customFormat="1" ht="18.95" customHeight="1" x14ac:dyDescent="0.2">
      <c r="A41" s="19"/>
      <c r="B41" s="156" t="s">
        <v>206</v>
      </c>
      <c r="C41" s="617">
        <f>'tablas de calculo'!AD2</f>
        <v>0</v>
      </c>
      <c r="D41" s="617"/>
      <c r="E41" s="157"/>
      <c r="F41" s="169"/>
      <c r="G41" s="169"/>
      <c r="H41" s="19"/>
      <c r="I41" s="19"/>
      <c r="J41" s="19"/>
      <c r="K41" s="19"/>
      <c r="L41" s="19"/>
      <c r="M41" s="19"/>
      <c r="N41" s="19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</row>
    <row r="42" spans="1:63" s="57" customFormat="1" ht="18.95" customHeight="1" x14ac:dyDescent="0.2">
      <c r="A42" s="19"/>
      <c r="B42" s="156" t="s">
        <v>207</v>
      </c>
      <c r="C42" s="617">
        <f>'tablas de calculo'!AD3</f>
        <v>0</v>
      </c>
      <c r="D42" s="617"/>
      <c r="E42" s="157"/>
      <c r="F42" s="169"/>
      <c r="G42" s="169"/>
      <c r="H42" s="19"/>
      <c r="I42" s="19"/>
      <c r="J42" s="19"/>
      <c r="K42" s="19"/>
      <c r="L42" s="19"/>
      <c r="M42" s="19"/>
      <c r="N42" s="19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</row>
    <row r="43" spans="1:63" s="57" customFormat="1" ht="18.95" customHeight="1" x14ac:dyDescent="0.2">
      <c r="A43" s="19"/>
      <c r="B43" s="301" t="s">
        <v>208</v>
      </c>
      <c r="C43" s="617">
        <f>'tablas de calculo'!AD4</f>
        <v>0</v>
      </c>
      <c r="D43" s="617"/>
      <c r="E43" s="157"/>
      <c r="F43" s="169"/>
      <c r="G43" s="169"/>
      <c r="H43" s="19"/>
      <c r="I43" s="19"/>
      <c r="J43" s="19"/>
      <c r="K43" s="19"/>
      <c r="L43" s="19"/>
      <c r="M43" s="19"/>
      <c r="N43" s="19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1"/>
      <c r="BH43" s="211"/>
      <c r="BI43" s="211"/>
      <c r="BJ43" s="211"/>
      <c r="BK43" s="211"/>
    </row>
    <row r="44" spans="1:63" s="57" customFormat="1" ht="18.95" customHeight="1" x14ac:dyDescent="0.2">
      <c r="A44" s="19"/>
      <c r="B44" s="301" t="s">
        <v>209</v>
      </c>
      <c r="C44" s="617">
        <f>'tablas de calculo'!AD5</f>
        <v>0</v>
      </c>
      <c r="D44" s="617"/>
      <c r="E44" s="157"/>
      <c r="F44" s="169"/>
      <c r="G44" s="169"/>
      <c r="H44" s="19"/>
      <c r="I44" s="19"/>
      <c r="J44" s="19"/>
      <c r="K44" s="19"/>
      <c r="L44" s="19"/>
      <c r="M44" s="19"/>
      <c r="N44" s="19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211"/>
      <c r="BD44" s="211"/>
      <c r="BE44" s="211"/>
      <c r="BF44" s="211"/>
      <c r="BG44" s="211"/>
      <c r="BH44" s="211"/>
      <c r="BI44" s="211"/>
      <c r="BJ44" s="211"/>
      <c r="BK44" s="211"/>
    </row>
    <row r="45" spans="1:63" s="57" customFormat="1" ht="18.95" customHeight="1" x14ac:dyDescent="0.2">
      <c r="A45" s="19"/>
      <c r="B45" s="301" t="s">
        <v>243</v>
      </c>
      <c r="C45" s="617">
        <f>'tablas de calculo'!AD6</f>
        <v>0</v>
      </c>
      <c r="D45" s="617"/>
      <c r="E45" s="157"/>
      <c r="F45" s="169"/>
      <c r="G45" s="169"/>
      <c r="H45" s="642"/>
      <c r="I45" s="642"/>
      <c r="J45" s="642"/>
      <c r="K45" s="642"/>
      <c r="L45" s="642"/>
      <c r="M45" s="642"/>
      <c r="N45" s="19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11"/>
      <c r="BH45" s="211"/>
      <c r="BI45" s="211"/>
      <c r="BJ45" s="211"/>
      <c r="BK45" s="211"/>
    </row>
    <row r="46" spans="1:63" s="57" customFormat="1" ht="18.95" customHeight="1" x14ac:dyDescent="0.2">
      <c r="A46" s="19"/>
      <c r="B46" s="301" t="s">
        <v>244</v>
      </c>
      <c r="C46" s="617">
        <f>'tablas de calculo'!AD7</f>
        <v>0</v>
      </c>
      <c r="D46" s="617"/>
      <c r="E46" s="157"/>
      <c r="F46" s="169"/>
      <c r="G46" s="169"/>
      <c r="H46" s="642"/>
      <c r="I46" s="642"/>
      <c r="J46" s="642"/>
      <c r="K46" s="642"/>
      <c r="L46" s="642"/>
      <c r="M46" s="642"/>
      <c r="N46" s="19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1"/>
      <c r="BG46" s="211"/>
      <c r="BH46" s="211"/>
      <c r="BI46" s="211"/>
      <c r="BJ46" s="211"/>
      <c r="BK46" s="211"/>
    </row>
    <row r="47" spans="1:63" s="57" customFormat="1" ht="27" customHeight="1" x14ac:dyDescent="0.2">
      <c r="A47" s="19"/>
      <c r="B47" s="302" t="s">
        <v>215</v>
      </c>
      <c r="C47" s="640" t="str">
        <f>'tablas de calculo'!AD9</f>
        <v>Revisa las Ponderaciones</v>
      </c>
      <c r="D47" s="641"/>
      <c r="E47" s="158"/>
      <c r="F47" s="19"/>
      <c r="G47" s="19"/>
      <c r="H47" s="643"/>
      <c r="I47" s="643"/>
      <c r="J47" s="643"/>
      <c r="K47" s="643"/>
      <c r="L47" s="643"/>
      <c r="M47" s="643"/>
      <c r="N47" s="19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11"/>
      <c r="BG47" s="211"/>
      <c r="BH47" s="211"/>
      <c r="BI47" s="211"/>
      <c r="BJ47" s="211"/>
      <c r="BK47" s="211"/>
    </row>
    <row r="48" spans="1:63" s="57" customFormat="1" ht="14.1" customHeight="1" x14ac:dyDescent="0.2">
      <c r="A48" s="19"/>
      <c r="B48" s="762" t="s">
        <v>27</v>
      </c>
      <c r="C48" s="636" t="str">
        <f>'tablas de calculo'!AD10</f>
        <v>Verifica la Evaluación</v>
      </c>
      <c r="D48" s="637"/>
      <c r="E48" s="159"/>
      <c r="F48" s="19"/>
      <c r="G48" s="19"/>
      <c r="H48" s="576" t="s">
        <v>210</v>
      </c>
      <c r="I48" s="576"/>
      <c r="J48" s="576"/>
      <c r="K48" s="576"/>
      <c r="L48" s="576"/>
      <c r="M48" s="576"/>
      <c r="N48" s="19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  <c r="BI48" s="211"/>
      <c r="BJ48" s="211"/>
      <c r="BK48" s="211"/>
    </row>
    <row r="49" spans="1:63" s="57" customFormat="1" ht="14.1" customHeight="1" x14ac:dyDescent="0.2">
      <c r="A49" s="19"/>
      <c r="B49" s="762"/>
      <c r="C49" s="638"/>
      <c r="D49" s="639"/>
      <c r="E49" s="159"/>
      <c r="F49" s="765">
        <f>'vcai-3° EVALUADOR'!I43</f>
        <v>0</v>
      </c>
      <c r="G49" s="19"/>
      <c r="H49" s="594"/>
      <c r="I49" s="594"/>
      <c r="J49" s="20"/>
      <c r="K49" s="594"/>
      <c r="L49" s="594"/>
      <c r="M49" s="594"/>
      <c r="N49" s="19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  <c r="BI49" s="211"/>
      <c r="BJ49" s="211"/>
      <c r="BK49" s="211"/>
    </row>
    <row r="50" spans="1:63" s="57" customFormat="1" x14ac:dyDescent="0.2">
      <c r="A50" s="19"/>
      <c r="B50" s="19"/>
      <c r="C50" s="19"/>
      <c r="D50" s="19"/>
      <c r="E50" s="19"/>
      <c r="F50" s="763" t="str">
        <f>'vcai-3° EVALUADOR'!I44</f>
        <v>AÑO DE LA EVALUACIÓN</v>
      </c>
      <c r="G50" s="19"/>
      <c r="H50" s="594"/>
      <c r="I50" s="594"/>
      <c r="J50" s="20"/>
      <c r="K50" s="594"/>
      <c r="L50" s="594"/>
      <c r="M50" s="594"/>
      <c r="N50" s="19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1"/>
      <c r="AG50" s="211"/>
      <c r="AH50" s="211"/>
      <c r="AI50" s="211"/>
      <c r="AJ50" s="211"/>
      <c r="AK50" s="211"/>
      <c r="AL50" s="211"/>
      <c r="AM50" s="211"/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1"/>
      <c r="BF50" s="211"/>
      <c r="BG50" s="211"/>
      <c r="BH50" s="211"/>
      <c r="BI50" s="211"/>
      <c r="BJ50" s="211"/>
      <c r="BK50" s="211"/>
    </row>
    <row r="51" spans="1:63" s="57" customFormat="1" ht="12.75" customHeight="1" x14ac:dyDescent="0.2">
      <c r="A51" s="19"/>
      <c r="B51" s="76"/>
      <c r="C51" s="76"/>
      <c r="D51" s="76"/>
      <c r="E51" s="76"/>
      <c r="F51" s="76"/>
      <c r="G51" s="76"/>
      <c r="H51" s="380"/>
      <c r="I51" s="380"/>
      <c r="J51" s="30"/>
      <c r="K51" s="380"/>
      <c r="L51" s="380"/>
      <c r="M51" s="380"/>
      <c r="N51" s="19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1"/>
      <c r="AG51" s="211"/>
      <c r="AH51" s="211"/>
      <c r="AI51" s="211"/>
      <c r="AJ51" s="211"/>
      <c r="AK51" s="211"/>
      <c r="AL51" s="211"/>
      <c r="AM51" s="211"/>
      <c r="AN51" s="211"/>
      <c r="AO51" s="211"/>
      <c r="AP51" s="211"/>
      <c r="AQ51" s="211"/>
      <c r="AR51" s="211"/>
      <c r="AS51" s="211"/>
      <c r="AT51" s="211"/>
      <c r="AU51" s="211"/>
      <c r="AV51" s="211"/>
      <c r="AW51" s="211"/>
      <c r="AX51" s="211"/>
      <c r="AY51" s="211"/>
      <c r="AZ51" s="211"/>
      <c r="BA51" s="211"/>
      <c r="BB51" s="211"/>
      <c r="BC51" s="211"/>
      <c r="BD51" s="211"/>
      <c r="BE51" s="211"/>
      <c r="BF51" s="211"/>
      <c r="BG51" s="211"/>
      <c r="BH51" s="211"/>
      <c r="BI51" s="211"/>
      <c r="BJ51" s="211"/>
      <c r="BK51" s="211"/>
    </row>
    <row r="52" spans="1:63" s="57" customFormat="1" ht="15.75" customHeight="1" x14ac:dyDescent="0.2">
      <c r="A52" s="19"/>
      <c r="B52" s="76"/>
      <c r="C52" s="76"/>
      <c r="D52" s="76"/>
      <c r="E52" s="76"/>
      <c r="F52" s="76"/>
      <c r="G52" s="76"/>
      <c r="H52" s="761" t="s">
        <v>157</v>
      </c>
      <c r="I52" s="761"/>
      <c r="J52" s="30"/>
      <c r="K52" s="761" t="s">
        <v>156</v>
      </c>
      <c r="L52" s="761"/>
      <c r="M52" s="761"/>
      <c r="N52" s="19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1"/>
      <c r="AG52" s="211"/>
      <c r="AH52" s="211"/>
      <c r="AI52" s="211"/>
      <c r="AJ52" s="211"/>
      <c r="AK52" s="211"/>
      <c r="AL52" s="211"/>
      <c r="AM52" s="211"/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1"/>
      <c r="AY52" s="211"/>
      <c r="AZ52" s="211"/>
      <c r="BA52" s="211"/>
      <c r="BB52" s="211"/>
      <c r="BC52" s="211"/>
      <c r="BD52" s="211"/>
      <c r="BE52" s="211"/>
      <c r="BF52" s="211"/>
      <c r="BG52" s="211"/>
      <c r="BH52" s="211"/>
      <c r="BI52" s="211"/>
      <c r="BJ52" s="211"/>
      <c r="BK52" s="211"/>
    </row>
    <row r="53" spans="1:63" s="229" customFormat="1" ht="12.75" customHeight="1" x14ac:dyDescent="0.2">
      <c r="A53" s="120"/>
      <c r="B53" s="160">
        <f>SUM(H14,H18,H22,H34,H38)</f>
        <v>0</v>
      </c>
      <c r="C53" s="161"/>
      <c r="D53" s="161"/>
      <c r="E53" s="161"/>
      <c r="F53" s="161"/>
      <c r="G53" s="161"/>
      <c r="H53" s="120"/>
      <c r="I53" s="120"/>
      <c r="J53" s="120"/>
      <c r="K53" s="120"/>
      <c r="L53" s="120"/>
      <c r="M53" s="120"/>
      <c r="N53" s="120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11"/>
      <c r="BH53" s="211"/>
      <c r="BI53" s="211"/>
      <c r="BJ53" s="211"/>
      <c r="BK53" s="211"/>
    </row>
    <row r="54" spans="1:63" hidden="1" x14ac:dyDescent="0.2"/>
    <row r="55" spans="1:63" hidden="1" x14ac:dyDescent="0.2"/>
    <row r="56" spans="1:63" hidden="1" x14ac:dyDescent="0.2"/>
    <row r="57" spans="1:63" hidden="1" x14ac:dyDescent="0.2"/>
    <row r="58" spans="1:63" hidden="1" x14ac:dyDescent="0.2"/>
    <row r="59" spans="1:63" hidden="1" x14ac:dyDescent="0.2"/>
    <row r="60" spans="1:63" hidden="1" x14ac:dyDescent="0.2"/>
    <row r="61" spans="1:63" hidden="1" x14ac:dyDescent="0.2"/>
    <row r="62" spans="1:63" hidden="1" x14ac:dyDescent="0.2"/>
    <row r="63" spans="1:63" hidden="1" x14ac:dyDescent="0.2"/>
    <row r="64" spans="1:63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</sheetData>
  <sheetProtection password="8293" sheet="1" objects="1" scenarios="1"/>
  <mergeCells count="58">
    <mergeCell ref="B13:H13"/>
    <mergeCell ref="D14:E14"/>
    <mergeCell ref="I20:M20"/>
    <mergeCell ref="I11:M11"/>
    <mergeCell ref="B15:H16"/>
    <mergeCell ref="D18:E18"/>
    <mergeCell ref="B2:M2"/>
    <mergeCell ref="C41:D41"/>
    <mergeCell ref="C42:D42"/>
    <mergeCell ref="B29:H29"/>
    <mergeCell ref="D30:E30"/>
    <mergeCell ref="I32:M32"/>
    <mergeCell ref="B31:H32"/>
    <mergeCell ref="B33:H33"/>
    <mergeCell ref="I12:M12"/>
    <mergeCell ref="B11:H12"/>
    <mergeCell ref="D34:E34"/>
    <mergeCell ref="D38:E38"/>
    <mergeCell ref="B35:H36"/>
    <mergeCell ref="C48:D49"/>
    <mergeCell ref="C47:D47"/>
    <mergeCell ref="H45:M47"/>
    <mergeCell ref="C46:D46"/>
    <mergeCell ref="C45:D45"/>
    <mergeCell ref="H49:I51"/>
    <mergeCell ref="K49:M51"/>
    <mergeCell ref="B9:M9"/>
    <mergeCell ref="B4:M4"/>
    <mergeCell ref="B6:M6"/>
    <mergeCell ref="B8:M8"/>
    <mergeCell ref="B7:M7"/>
    <mergeCell ref="B5:M5"/>
    <mergeCell ref="I24:M24"/>
    <mergeCell ref="B25:H25"/>
    <mergeCell ref="D26:E26"/>
    <mergeCell ref="B27:H28"/>
    <mergeCell ref="I27:M27"/>
    <mergeCell ref="I28:M28"/>
    <mergeCell ref="D22:E22"/>
    <mergeCell ref="I31:M31"/>
    <mergeCell ref="I15:M15"/>
    <mergeCell ref="I16:M16"/>
    <mergeCell ref="B17:H17"/>
    <mergeCell ref="B19:H20"/>
    <mergeCell ref="B21:H21"/>
    <mergeCell ref="I19:M19"/>
    <mergeCell ref="B23:H24"/>
    <mergeCell ref="I23:M23"/>
    <mergeCell ref="H52:I52"/>
    <mergeCell ref="K52:M52"/>
    <mergeCell ref="I35:M35"/>
    <mergeCell ref="I36:M36"/>
    <mergeCell ref="B37:H37"/>
    <mergeCell ref="H48:M48"/>
    <mergeCell ref="C40:D40"/>
    <mergeCell ref="C44:D44"/>
    <mergeCell ref="C43:D43"/>
    <mergeCell ref="B48:B49"/>
  </mergeCells>
  <phoneticPr fontId="0" type="noConversion"/>
  <dataValidations xWindow="859" yWindow="414" count="16">
    <dataValidation allowBlank="1" showInputMessage="1" prompt="Anote la ponderación._x000a_La suma de las ponderaciones de las metas, deberá ser 100._x000a_" sqref="H38 H34 H14 H18 H22 H30 H26"/>
    <dataValidation allowBlank="1" showInputMessage="1" prompt="Anote la Unidad de Medida" sqref="C38 C34 C14 C18 C22 C30 C26"/>
    <dataValidation type="custom" allowBlank="1" showInputMessage="1" showErrorMessage="1" error="Elije una sola opción en los parámetros de evaluación" sqref="I18:L18">
      <formula1>COUNTIF($G$19:$K$19,I19)=1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18">
      <formula1>COUNTIF($G$19:$K$19,M19)=1</formula1>
    </dataValidation>
    <dataValidation type="custom" allowBlank="1" showInputMessage="1" showErrorMessage="1" error="Elije una sola opción en los parámetros de evaluación" sqref="I22:L22">
      <formula1>COUNTIF($G$22:$K$22,I22)=1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22">
      <formula1>COUNTIF($G$22:$K$22,M22)=1</formula1>
    </dataValidation>
    <dataValidation type="custom" allowBlank="1" showInputMessage="1" showErrorMessage="1" error="Elije una sola opción en los parámetros de evaluación" sqref="I26:L26">
      <formula1>COUNTIF($G$26:$K$26,I26)=1</formula1>
    </dataValidation>
    <dataValidation type="custom" allowBlank="1" showInputMessage="1" showErrorMessage="1" error="Elije una sola opción en los parámetros de evaluación" sqref="I30:L30">
      <formula1>COUNTIF($G$30:$K$30,I30)=1</formula1>
    </dataValidation>
    <dataValidation type="custom" allowBlank="1" showInputMessage="1" showErrorMessage="1" error="Elije una sola opción en los parámetros de evaluación" sqref="I34:L34">
      <formula1>COUNTIF($G$34:$K$34,I34)=1</formula1>
    </dataValidation>
    <dataValidation type="custom" allowBlank="1" showInputMessage="1" showErrorMessage="1" error="Elije una sola opción en los parámetros de evaluación" sqref="I38:L38">
      <formula1>COUNTIF($G$38:$K$38,I38)=1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26">
      <formula1>COUNTIF($G$26:$K$26,M26)=1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30">
      <formula1>COUNTIF($G$30:$K$30,M30)=1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34">
      <formula1>COUNTIF($G$34:$K$34,M34)=1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38">
      <formula1>COUNTIF($G$38:$K$38,M38)=1</formula1>
    </dataValidation>
    <dataValidation type="custom" allowBlank="1" showInputMessage="1" showErrorMessage="1" error="Elije una sola opción en los parámetros de evaluación" sqref="I14:L14">
      <formula1>COUNTIF($G$14:$K$14,I14)=1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14">
      <formula1>COUNTIF($G$14:$K$14,M14)=1</formula1>
    </dataValidation>
  </dataValidations>
  <printOptions horizontalCentered="1" verticalCentered="1"/>
  <pageMargins left="0.35433070866141736" right="0.35433070866141736" top="0.19685039370078741" bottom="0.19685039370078741" header="0" footer="0"/>
  <pageSetup scale="4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indexed="13"/>
  </sheetPr>
  <dimension ref="A1:AR31"/>
  <sheetViews>
    <sheetView zoomScale="75" zoomScaleNormal="75" zoomScaleSheetLayoutView="75" workbookViewId="0">
      <selection sqref="A1:IV65536"/>
    </sheetView>
  </sheetViews>
  <sheetFormatPr baseColWidth="10" defaultColWidth="0" defaultRowHeight="0" customHeight="1" zeroHeight="1" x14ac:dyDescent="0.2"/>
  <cols>
    <col min="1" max="1" width="13.42578125" style="211" customWidth="1"/>
    <col min="2" max="6" width="13.42578125" style="376" hidden="1" customWidth="1"/>
    <col min="7" max="7" width="19" style="376" hidden="1" customWidth="1"/>
    <col min="8" max="8" width="13.42578125" style="376" hidden="1" customWidth="1"/>
    <col min="9" max="10" width="12.7109375" style="376" hidden="1" customWidth="1"/>
    <col min="11" max="11" width="6.42578125" style="376" hidden="1" customWidth="1"/>
    <col min="12" max="12" width="11.5703125" style="376" hidden="1" customWidth="1"/>
    <col min="13" max="13" width="12.7109375" style="376" hidden="1" customWidth="1"/>
    <col min="14" max="14" width="4.5703125" style="376" hidden="1" customWidth="1"/>
    <col min="15" max="15" width="2.28515625" style="376" hidden="1" customWidth="1"/>
    <col min="16" max="16" width="6.42578125" style="376" hidden="1" customWidth="1"/>
    <col min="17" max="17" width="13.42578125" style="376" hidden="1" customWidth="1"/>
    <col min="18" max="18" width="7" style="376" hidden="1" customWidth="1"/>
    <col min="19" max="19" width="4.5703125" style="376" hidden="1" customWidth="1"/>
    <col min="20" max="20" width="2.28515625" style="376" hidden="1" customWidth="1"/>
    <col min="21" max="21" width="6.42578125" style="376" hidden="1" customWidth="1"/>
    <col min="22" max="22" width="12.140625" style="376" hidden="1" customWidth="1"/>
    <col min="23" max="25" width="13.42578125" style="376" hidden="1" customWidth="1"/>
    <col min="26" max="26" width="16.42578125" style="376" hidden="1" customWidth="1"/>
    <col min="27" max="29" width="13.42578125" style="376" hidden="1" customWidth="1"/>
    <col min="30" max="30" width="17" style="376" hidden="1" customWidth="1"/>
    <col min="31" max="44" width="13.42578125" style="376" hidden="1" customWidth="1"/>
    <col min="45" max="16384" width="13.42578125" style="376" hidden="1"/>
  </cols>
  <sheetData>
    <row r="1" spans="1:44" s="367" customFormat="1" ht="18" customHeight="1" x14ac:dyDescent="0.2">
      <c r="A1" s="194" t="s">
        <v>9</v>
      </c>
      <c r="B1" s="176"/>
      <c r="C1" s="656">
        <v>1</v>
      </c>
      <c r="D1" s="656"/>
      <c r="E1" s="364">
        <v>0</v>
      </c>
      <c r="F1" s="364">
        <v>0.89</v>
      </c>
      <c r="G1" s="187" t="s">
        <v>235</v>
      </c>
      <c r="H1" s="194">
        <f>IF('vcai-SUPERIOR'!G14="X",4,IF('vcai-SUPERIOR'!H14="X",3,IF('vcai-SUPERIOR'!I14="X",2,IF('vcai-SUPERIOR'!J14="X",1,IF('vcai-SUPERIOR'!K14="X","No Aplica","   " )))))</f>
        <v>4</v>
      </c>
      <c r="I1" s="177">
        <f>IF(J1=0,0,K3/J4)</f>
        <v>20</v>
      </c>
      <c r="J1" s="194">
        <f>COUNTIF(H1,"&gt;=1")</f>
        <v>1</v>
      </c>
      <c r="K1" s="194" t="s">
        <v>19</v>
      </c>
      <c r="L1" s="177">
        <f>IF(J1=1,LOOKUP(H1,C1:D6))*I1/100</f>
        <v>20</v>
      </c>
      <c r="M1" s="194" t="str">
        <f>IF('vcai-AUTO'!H15="X",4,IF('vcai-AUTO'!I15="X",3,IF('vcai-AUTO'!J15="X",2,IF('vcai-AUTO'!K15="X",1,"   " ))))</f>
        <v xml:space="preserve">   </v>
      </c>
      <c r="N1" s="177">
        <f>IF(O1=0,0,P3/O4)</f>
        <v>0</v>
      </c>
      <c r="O1" s="194">
        <f>COUNTIF(M1,"&gt;=1")</f>
        <v>0</v>
      </c>
      <c r="P1" s="194" t="s">
        <v>19</v>
      </c>
      <c r="Q1" s="177">
        <f>IF(O1=1,LOOKUP(M1,$C$1:$D$6))*N1/100</f>
        <v>0</v>
      </c>
      <c r="R1" s="194" t="str">
        <f>IF('vcai-3° EVALUADOR'!G14="X",4,IF('vcai-3° EVALUADOR'!H14="X",3,IF('vcai-3° EVALUADOR'!I14="X",2,IF('vcai-3° EVALUADOR'!J14="X",1,IF('vcai-3° EVALUADOR'!K14="X","No Aplica","   " )))))</f>
        <v xml:space="preserve">   </v>
      </c>
      <c r="S1" s="177">
        <f>IF(T1=0,0,U3/T4)</f>
        <v>0</v>
      </c>
      <c r="T1" s="194">
        <f>COUNTIF(R1,"&gt;=1")</f>
        <v>0</v>
      </c>
      <c r="U1" s="194" t="s">
        <v>19</v>
      </c>
      <c r="V1" s="177">
        <f>IF(T1=1,LOOKUP(R1,C1:D6))*S1/100</f>
        <v>0</v>
      </c>
      <c r="W1" s="194" t="str">
        <f>IF(VCIFM!G18="X",4,IF(VCIFM!H18="X",3,IF(VCIFM!I18="X",2,IF(VCIFM!J18="X",1,IF(VCIFM!K18="X",0,"   " )))))</f>
        <v xml:space="preserve">   </v>
      </c>
      <c r="X1" s="194">
        <f t="shared" ref="X1:X7" si="0">COUNTIF(W1,"&gt;=1")</f>
        <v>0</v>
      </c>
      <c r="Y1" s="365">
        <f>VCIFM!F18/100</f>
        <v>0</v>
      </c>
      <c r="Z1" s="177">
        <f t="shared" ref="Z1:Z7" si="1">IF(X1=1,LOOKUP(W1,$C$1:$D$6))*Y1</f>
        <v>0</v>
      </c>
      <c r="AA1" s="194" t="str">
        <f>IF(VCCOR!I14="X",4,IF(VCCOR!J14="X",3,IF(VCCOR!K14="X",2,IF(VCCOR!L14="X",1,IF(VCCOR!M14="X",0,"   " )))))</f>
        <v xml:space="preserve">   </v>
      </c>
      <c r="AB1" s="194">
        <f t="shared" ref="AB1:AB7" si="2">COUNTIF(AA1,"&gt;=1")</f>
        <v>0</v>
      </c>
      <c r="AC1" s="177">
        <f>VCCOR!H14/100</f>
        <v>0</v>
      </c>
      <c r="AD1" s="177">
        <f t="shared" ref="AD1:AD7" si="3">IF(AB1=1,LOOKUP(AA1,$C$1:$D$6))*AC1</f>
        <v>0</v>
      </c>
      <c r="AE1" s="194" t="s">
        <v>94</v>
      </c>
      <c r="AF1" s="656" t="s">
        <v>46</v>
      </c>
      <c r="AG1" s="656"/>
      <c r="AH1" s="656"/>
      <c r="AI1" s="656"/>
      <c r="AJ1" s="656"/>
      <c r="AK1" s="181">
        <f>SUM(AJ3,AI10)</f>
        <v>4</v>
      </c>
      <c r="AL1" s="364">
        <v>1</v>
      </c>
      <c r="AM1" s="366" t="str">
        <f>IF(APOR.DEST.!H24="X",0.385,IF(APOR.DEST.!I24="X",0.256,IF(APOR.DEST.!J24="X",0.128,"   ")))</f>
        <v xml:space="preserve">   </v>
      </c>
      <c r="AN1" s="178"/>
      <c r="AO1" s="178"/>
      <c r="AP1" s="194">
        <v>1</v>
      </c>
      <c r="AQ1" s="182" t="str">
        <f>IF(ACT.EXT.!H23="X", 3.349,IF(ACT.EXT.!I23="X", 2.22, IF(ACT.EXT.!J23="X",1.11,"   ")))</f>
        <v xml:space="preserve">   </v>
      </c>
      <c r="AR1" s="178"/>
    </row>
    <row r="2" spans="1:44" s="367" customFormat="1" ht="12.75" hidden="1" x14ac:dyDescent="0.2">
      <c r="A2" s="179" t="s">
        <v>8</v>
      </c>
      <c r="B2" s="180">
        <v>30</v>
      </c>
      <c r="C2" s="194">
        <v>0</v>
      </c>
      <c r="D2" s="179" t="s">
        <v>15</v>
      </c>
      <c r="E2" s="364">
        <v>0.99</v>
      </c>
      <c r="F2" s="364">
        <v>59.9</v>
      </c>
      <c r="G2" s="187" t="s">
        <v>140</v>
      </c>
      <c r="H2" s="194" t="str">
        <f>IF('vcai-SUPERIOR'!G15="X",4,IF('vcai-SUPERIOR'!H15="X",3,IF('vcai-SUPERIOR'!I15="X",2,IF('vcai-SUPERIOR'!J15="X",1,IF('vcai-SUPERIOR'!K15="X","No Aplica"," ")))))</f>
        <v xml:space="preserve"> </v>
      </c>
      <c r="I2" s="177">
        <f>IF(J2=0,0,K3/J4)</f>
        <v>0</v>
      </c>
      <c r="J2" s="194">
        <f>COUNTIF(H2,"&gt;=1")</f>
        <v>0</v>
      </c>
      <c r="K2" s="178"/>
      <c r="L2" s="177">
        <f>IF(J2=1,LOOKUP(H2,C1:D6))*I2/100</f>
        <v>0</v>
      </c>
      <c r="M2" s="194" t="str">
        <f>IF('vcai-AUTO'!H16="X",4,IF('vcai-AUTO'!I16="X",3,IF('vcai-AUTO'!J16="X",2,IF('vcai-AUTO'!K16="X",1,"   " ))))</f>
        <v xml:space="preserve">   </v>
      </c>
      <c r="N2" s="177">
        <f>IF(O2=0,0,P3/O4)</f>
        <v>0</v>
      </c>
      <c r="O2" s="194">
        <f>COUNTIF(M2,"&gt;=1")</f>
        <v>0</v>
      </c>
      <c r="P2" s="178"/>
      <c r="Q2" s="177">
        <f>IF(O2=1,LOOKUP(M2,$C$1:$D$6))*N2/100</f>
        <v>0</v>
      </c>
      <c r="R2" s="194" t="str">
        <f>IF('vcai-3° EVALUADOR'!G15="X",4,IF('vcai-3° EVALUADOR'!H15="X",3,IF('vcai-3° EVALUADOR'!I15="X",2,IF('vcai-3° EVALUADOR'!J15="X",1,IF('vcai-3° EVALUADOR'!K15="X","No Aplica","   " )))))</f>
        <v xml:space="preserve">   </v>
      </c>
      <c r="S2" s="177">
        <f>IF(T2=0,0,U3/T4)</f>
        <v>0</v>
      </c>
      <c r="T2" s="194">
        <f>COUNTIF(R2,"&gt;=1")</f>
        <v>0</v>
      </c>
      <c r="U2" s="178"/>
      <c r="V2" s="177">
        <f>IF(T2=1,LOOKUP(R2,C2:D7))*S2/100</f>
        <v>0</v>
      </c>
      <c r="W2" s="194" t="str">
        <f>IF(VCIFM!G22="X",4,IF(VCIFM!H22="X",3,IF(VCIFM!I22="X",2,IF(VCIFM!J22="X",1,IF(VCIFM!K22="X",0,"   " )))))</f>
        <v xml:space="preserve">   </v>
      </c>
      <c r="X2" s="194">
        <f t="shared" si="0"/>
        <v>0</v>
      </c>
      <c r="Y2" s="365">
        <f>VCIFM!F22/100</f>
        <v>0</v>
      </c>
      <c r="Z2" s="177">
        <f t="shared" si="1"/>
        <v>0</v>
      </c>
      <c r="AA2" s="194" t="str">
        <f>IF(VCCOR!I18="X",4,IF(VCCOR!J18="X",3,IF(VCCOR!K18="X",2,IF(VCCOR!L18="X",1,IF(VCCOR!M18="X",0,"   " )))))</f>
        <v xml:space="preserve">   </v>
      </c>
      <c r="AB2" s="194">
        <f t="shared" si="2"/>
        <v>0</v>
      </c>
      <c r="AC2" s="177">
        <f>VCCOR!H18/100</f>
        <v>0</v>
      </c>
      <c r="AD2" s="177">
        <f t="shared" si="3"/>
        <v>0</v>
      </c>
      <c r="AE2" s="360">
        <f>SUM(AE5,AE4,AE11,AE3)</f>
        <v>40</v>
      </c>
      <c r="AF2" s="656" t="s">
        <v>92</v>
      </c>
      <c r="AG2" s="656"/>
      <c r="AH2" s="656"/>
      <c r="AI2" s="656"/>
      <c r="AJ2" s="364"/>
      <c r="AK2" s="181">
        <f>AK1/AE2*100</f>
        <v>10</v>
      </c>
      <c r="AL2" s="364">
        <v>2</v>
      </c>
      <c r="AM2" s="366" t="str">
        <f>IF(APOR.DEST.!H25="X",0.385,IF(APOR.DEST.!I25="X",0.256,IF(APOR.DEST.!J25="X",0.128,"   ")))</f>
        <v xml:space="preserve">   </v>
      </c>
      <c r="AN2" s="178"/>
      <c r="AO2" s="178"/>
      <c r="AP2" s="194">
        <v>2</v>
      </c>
      <c r="AQ2" s="182" t="str">
        <f>IF(ACT.EXT.!H24="X",3.349,IF(ACT.EXT.!I24="X",2.22,IF(ACT.EXT.!J24="X",1.11,"   ")))</f>
        <v xml:space="preserve">   </v>
      </c>
      <c r="AR2" s="178"/>
    </row>
    <row r="3" spans="1:44" s="367" customFormat="1" ht="24" hidden="1" x14ac:dyDescent="0.2">
      <c r="A3" s="179" t="s">
        <v>10</v>
      </c>
      <c r="B3" s="180">
        <v>67.45</v>
      </c>
      <c r="C3" s="361">
        <v>1</v>
      </c>
      <c r="D3" s="177">
        <v>30</v>
      </c>
      <c r="E3" s="364">
        <v>60</v>
      </c>
      <c r="F3" s="364">
        <v>69.900000000000006</v>
      </c>
      <c r="G3" s="187" t="s">
        <v>139</v>
      </c>
      <c r="H3" s="194" t="str">
        <f>IF('vcai-SUPERIOR'!G16="X",4,IF('vcai-SUPERIOR'!H16="X",3,IF('vcai-SUPERIOR'!I16="X",2,IF('vcai-SUPERIOR'!J16="X",1,IF('vcai-SUPERIOR'!K16="X","No Aplica","   " )))))</f>
        <v xml:space="preserve">   </v>
      </c>
      <c r="I3" s="177">
        <f>IF(J3=0,0,K3/J4)</f>
        <v>0</v>
      </c>
      <c r="J3" s="194">
        <f>COUNTIF(H3,"&gt;=1")</f>
        <v>0</v>
      </c>
      <c r="K3" s="182">
        <v>20</v>
      </c>
      <c r="L3" s="177">
        <f>IF(J3=1,LOOKUP(H3,C1:D6))*I3/100</f>
        <v>0</v>
      </c>
      <c r="M3" s="194" t="str">
        <f>IF('vcai-AUTO'!H17="X",4,IF('vcai-AUTO'!I17="X",3,IF('vcai-AUTO'!J17="X",2,IF('vcai-AUTO'!K17="X",1,"   " ))))</f>
        <v xml:space="preserve">   </v>
      </c>
      <c r="N3" s="177">
        <f>IF(O3=0,0,P3/O4)</f>
        <v>0</v>
      </c>
      <c r="O3" s="194">
        <f>COUNTIF(M3,"&gt;=1")</f>
        <v>0</v>
      </c>
      <c r="P3" s="182">
        <f>K3</f>
        <v>20</v>
      </c>
      <c r="Q3" s="177">
        <f>IF(O3=1,LOOKUP(M3,$C$1:$D$6))*N3/100</f>
        <v>0</v>
      </c>
      <c r="R3" s="194" t="str">
        <f>IF('vcai-3° EVALUADOR'!G16="X",4,IF('vcai-3° EVALUADOR'!H16="X",3,IF('vcai-3° EVALUADOR'!I16="X",2,IF('vcai-3° EVALUADOR'!J16="X",1,IF('vcai-3° EVALUADOR'!K16="X","No Aplica","   " )))))</f>
        <v xml:space="preserve">   </v>
      </c>
      <c r="S3" s="177">
        <f>IF(T3=0,0,U3/T4)</f>
        <v>0</v>
      </c>
      <c r="T3" s="194">
        <f>COUNTIF(R3,"&gt;=1")</f>
        <v>0</v>
      </c>
      <c r="U3" s="195">
        <f>P3</f>
        <v>20</v>
      </c>
      <c r="V3" s="177">
        <f>IF(T3=1,LOOKUP(R3,C3:D8))*S3/100</f>
        <v>0</v>
      </c>
      <c r="W3" s="194" t="str">
        <f>IF(VCIFM!G26="X",4,IF(VCIFM!H26="X",3,IF(VCIFM!I26="X",2,IF(VCIFM!J26="X",1,IF(VCIFM!K26="X",0,"   " )))))</f>
        <v xml:space="preserve">   </v>
      </c>
      <c r="X3" s="194">
        <f t="shared" si="0"/>
        <v>0</v>
      </c>
      <c r="Y3" s="365">
        <f>VCIFM!F26/100</f>
        <v>0</v>
      </c>
      <c r="Z3" s="177">
        <f t="shared" si="1"/>
        <v>0</v>
      </c>
      <c r="AA3" s="194" t="str">
        <f>IF(VCCOR!I22="X",4,IF(VCCOR!J22="X",3,IF(VCCOR!K22="X",2,IF(VCCOR!L22="X",1,IF(VCCOR!M22="X",0,"   " )))))</f>
        <v xml:space="preserve">   </v>
      </c>
      <c r="AB3" s="194">
        <f t="shared" si="2"/>
        <v>0</v>
      </c>
      <c r="AC3" s="177">
        <f>VCCOR!H22/100</f>
        <v>0</v>
      </c>
      <c r="AD3" s="177">
        <f t="shared" si="3"/>
        <v>0</v>
      </c>
      <c r="AE3" s="177">
        <f>IF(AD15=0,AB12,IF(AD15=1,AC12,IF(AD15=2,AD12)))</f>
        <v>10</v>
      </c>
      <c r="AF3" s="363" t="s">
        <v>29</v>
      </c>
      <c r="AG3" s="181">
        <f>Q19</f>
        <v>0</v>
      </c>
      <c r="AH3" s="360" t="str">
        <f>Q21</f>
        <v>Verifica la Evaluación</v>
      </c>
      <c r="AI3" s="368">
        <f>AG3*AE3/100</f>
        <v>0</v>
      </c>
      <c r="AJ3" s="181">
        <f>SUM(AI3:AI5)</f>
        <v>4</v>
      </c>
      <c r="AK3" s="653" t="str">
        <f>VLOOKUP(AK2,E1:G5,3)</f>
        <v>DEFICIENTE</v>
      </c>
      <c r="AL3" s="364">
        <v>3</v>
      </c>
      <c r="AM3" s="366" t="str">
        <f>IF(APOR.DEST.!H26="X",0.385,IF(APOR.DEST.!I26="X",0.256,IF(APOR.DEST.!J26="X",0.128,"   ")))</f>
        <v xml:space="preserve">   </v>
      </c>
      <c r="AN3" s="178"/>
      <c r="AO3" s="178"/>
      <c r="AP3" s="194">
        <v>3</v>
      </c>
      <c r="AQ3" s="182" t="str">
        <f>IF(ACT.EXT.!H25="X",3.35,IF(ACT.EXT.!I25="X",2.22,IF(ACT.EXT.!J25="X",1.11,"   ")))</f>
        <v xml:space="preserve">   </v>
      </c>
      <c r="AR3" s="178"/>
    </row>
    <row r="4" spans="1:44" s="367" customFormat="1" ht="24" hidden="1" x14ac:dyDescent="0.2">
      <c r="A4" s="179" t="s">
        <v>11</v>
      </c>
      <c r="B4" s="180">
        <v>82.5</v>
      </c>
      <c r="C4" s="194">
        <v>2</v>
      </c>
      <c r="D4" s="177">
        <v>65</v>
      </c>
      <c r="E4" s="364">
        <v>70</v>
      </c>
      <c r="F4" s="364">
        <v>89.9</v>
      </c>
      <c r="G4" s="187" t="s">
        <v>14</v>
      </c>
      <c r="H4" s="178"/>
      <c r="I4" s="196"/>
      <c r="J4" s="194">
        <f>SUM(J1:J3)</f>
        <v>1</v>
      </c>
      <c r="K4" s="197" t="s">
        <v>228</v>
      </c>
      <c r="L4" s="360">
        <f>IF(J4&gt;0,SUM(L1:L3),"Verifica la evaluación")</f>
        <v>20</v>
      </c>
      <c r="M4" s="178"/>
      <c r="N4" s="178"/>
      <c r="O4" s="194">
        <f>SUM(O1:O3)</f>
        <v>0</v>
      </c>
      <c r="P4" s="198" t="s">
        <v>228</v>
      </c>
      <c r="Q4" s="360" t="str">
        <f>IF(O4&gt;0,SUM(Q1:Q3),"Verifica la evaluación")</f>
        <v>Verifica la evaluación</v>
      </c>
      <c r="R4" s="178"/>
      <c r="S4" s="178"/>
      <c r="T4" s="194">
        <f>SUM(T1:T3)</f>
        <v>0</v>
      </c>
      <c r="U4" s="197" t="s">
        <v>228</v>
      </c>
      <c r="V4" s="360" t="str">
        <f>IF(T4&gt;0,SUM(V1:V3),"Verifica la evaluación")</f>
        <v>Verifica la evaluación</v>
      </c>
      <c r="W4" s="194" t="str">
        <f>IF(VCIFM!G30="X",4,IF(VCIFM!H30="X",3,IF(VCIFM!I30="X",2,IF(VCIFM!J30="X",1,IF(VCIFM!K30="X",0,"   " )))))</f>
        <v xml:space="preserve">   </v>
      </c>
      <c r="X4" s="194">
        <f t="shared" si="0"/>
        <v>0</v>
      </c>
      <c r="Y4" s="365">
        <f>VCIFM!F30/100</f>
        <v>0</v>
      </c>
      <c r="Z4" s="177">
        <f t="shared" si="1"/>
        <v>0</v>
      </c>
      <c r="AA4" s="194" t="str">
        <f>IF(VCCOR!I26="X",4,IF(VCCOR!J26="X",3,IF(VCCOR!K26="X",2,IF(VCCOR!L26="X",1,IF(VCCOR!M26="X",0,"   " )))))</f>
        <v xml:space="preserve">   </v>
      </c>
      <c r="AB4" s="194">
        <f t="shared" si="2"/>
        <v>0</v>
      </c>
      <c r="AC4" s="177">
        <f>VCCOR!H26/100</f>
        <v>0</v>
      </c>
      <c r="AD4" s="177">
        <f t="shared" si="3"/>
        <v>0</v>
      </c>
      <c r="AE4" s="177">
        <f>IF(AD15=0,AB13,IF(AD15=1,AC13,IF(AD15=2,AD13)))</f>
        <v>20</v>
      </c>
      <c r="AF4" s="363" t="s">
        <v>44</v>
      </c>
      <c r="AG4" s="181">
        <f>L19</f>
        <v>20</v>
      </c>
      <c r="AH4" s="363" t="str">
        <f>L21</f>
        <v>DEFICIENTE</v>
      </c>
      <c r="AI4" s="368">
        <f>AG4*AE4/100</f>
        <v>4</v>
      </c>
      <c r="AJ4" s="181">
        <f>AJ3/AE6*100</f>
        <v>10</v>
      </c>
      <c r="AK4" s="653"/>
      <c r="AL4" s="364">
        <v>4</v>
      </c>
      <c r="AM4" s="366" t="str">
        <f>IF(APOR.DEST.!H27="X",0.385,IF(APOR.DEST.!I27="X",0.256,IF(APOR.DEST.!J27="X",0.128,"   ")))</f>
        <v xml:space="preserve">   </v>
      </c>
      <c r="AN4" s="178"/>
      <c r="AO4" s="178"/>
      <c r="AP4" s="655" t="s">
        <v>81</v>
      </c>
      <c r="AQ4" s="655"/>
      <c r="AR4" s="369" t="str">
        <f>IF(Z8="Revisa las ponderaciones","Verifica el 3° requisito",IF(Z8&gt;=70,SUM(AQ1:AQ3),"Verifica el 3° requisito"))</f>
        <v>Verifica el 3° requisito</v>
      </c>
    </row>
    <row r="5" spans="1:44" s="367" customFormat="1" ht="24" hidden="1" x14ac:dyDescent="0.2">
      <c r="A5" s="179" t="s">
        <v>12</v>
      </c>
      <c r="B5" s="180">
        <v>100</v>
      </c>
      <c r="C5" s="194">
        <v>3</v>
      </c>
      <c r="D5" s="177">
        <v>80</v>
      </c>
      <c r="E5" s="364">
        <v>90</v>
      </c>
      <c r="F5" s="364">
        <v>100</v>
      </c>
      <c r="G5" s="187" t="s">
        <v>138</v>
      </c>
      <c r="H5" s="194" t="str">
        <f>IF('vcai-SUPERIOR'!G19="X",4,IF('vcai-SUPERIOR'!H19="X",3,IF('vcai-SUPERIOR'!I19="X",2,IF('vcai-SUPERIOR'!J19="X",1,IF('vcai-SUPERIOR'!K19="X","No Aplica","   " )))))</f>
        <v xml:space="preserve">   </v>
      </c>
      <c r="I5" s="177">
        <f>IF(J5=0,0,K6/J7)</f>
        <v>0</v>
      </c>
      <c r="J5" s="194">
        <f>COUNTIF(H5,"&gt;=1")</f>
        <v>0</v>
      </c>
      <c r="K5" s="178"/>
      <c r="L5" s="177">
        <f>IF(J5=1,LOOKUP(H5,C1:D6))*I5/100</f>
        <v>0</v>
      </c>
      <c r="M5" s="194" t="str">
        <f>IF('vcai-AUTO'!H20="X",4,IF('vcai-AUTO'!I20="X",3,IF('vcai-AUTO'!J20="X",2,IF('vcai-AUTO'!K20="X",1,"   " ))))</f>
        <v xml:space="preserve">   </v>
      </c>
      <c r="N5" s="177">
        <f>IF(O5=0,0,P6/O7)</f>
        <v>0</v>
      </c>
      <c r="O5" s="194">
        <f>COUNTIF(M5,"&gt;=1")</f>
        <v>0</v>
      </c>
      <c r="P5" s="178"/>
      <c r="Q5" s="177">
        <f>IF(O5=1,LOOKUP(M5,C1:D6))*N5/100</f>
        <v>0</v>
      </c>
      <c r="R5" s="194" t="str">
        <f>IF('vcai-3° EVALUADOR'!G19="X",4,IF('vcai-3° EVALUADOR'!H19="X",3,IF('vcai-3° EVALUADOR'!I19="X",2,IF('vcai-3° EVALUADOR'!J19="X",1,IF('vcai-3° EVALUADOR'!K19="X","No Aplica","   " )))))</f>
        <v xml:space="preserve">   </v>
      </c>
      <c r="S5" s="177">
        <f>IF(T5=0,0,U6/T7)</f>
        <v>0</v>
      </c>
      <c r="T5" s="194">
        <f>COUNTIF(R5,"&gt;=1")</f>
        <v>0</v>
      </c>
      <c r="U5" s="178"/>
      <c r="V5" s="177">
        <f>IF(T5=1,LOOKUP(R5,C1:D6))*S5/100</f>
        <v>0</v>
      </c>
      <c r="W5" s="194" t="str">
        <f>IF(VCIFM!G34="X",4,IF(VCIFM!H34="X",3,IF(VCIFM!I34="X",2,IF(VCIFM!J34="X",1,IF(VCIFM!K34="X",0,"   " )))))</f>
        <v xml:space="preserve">   </v>
      </c>
      <c r="X5" s="194">
        <f t="shared" si="0"/>
        <v>0</v>
      </c>
      <c r="Y5" s="365">
        <f>VCIFM!F34/100</f>
        <v>0</v>
      </c>
      <c r="Z5" s="177">
        <f t="shared" si="1"/>
        <v>0</v>
      </c>
      <c r="AA5" s="194" t="str">
        <f>IF(VCCOR!I30="X",4,IF(VCCOR!J30="X",3,IF(VCCOR!K30="X",2,IF(VCCOR!L30="X",1,IF(VCCOR!M30="X",0,"   " )))))</f>
        <v xml:space="preserve">   </v>
      </c>
      <c r="AB5" s="194">
        <f t="shared" si="2"/>
        <v>0</v>
      </c>
      <c r="AC5" s="177">
        <f>VCCOR!H30/100</f>
        <v>0</v>
      </c>
      <c r="AD5" s="177">
        <f t="shared" si="3"/>
        <v>0</v>
      </c>
      <c r="AE5" s="177">
        <f>IF(AD15=0,AB14,IF(AD15=1,AC14,IF(AD15=2,AD14)))</f>
        <v>10</v>
      </c>
      <c r="AF5" s="363" t="s">
        <v>45</v>
      </c>
      <c r="AG5" s="181">
        <f>V19</f>
        <v>0</v>
      </c>
      <c r="AH5" s="360" t="str">
        <f>V21</f>
        <v>Verifica la Evaluación</v>
      </c>
      <c r="AI5" s="368">
        <f>AG5*AE5/100</f>
        <v>0</v>
      </c>
      <c r="AJ5" s="654" t="str">
        <f>VLOOKUP(AJ4,E1:G5,3)</f>
        <v>DEFICIENTE</v>
      </c>
      <c r="AK5" s="653"/>
      <c r="AL5" s="364">
        <v>5</v>
      </c>
      <c r="AM5" s="366" t="str">
        <f>IF(APOR.DEST.!H28="X",0.385,IF(APOR.DEST.!I28="X",0.256,IF(APOR.DEST.!J28="X",0.128,"   ")))</f>
        <v xml:space="preserve">   </v>
      </c>
      <c r="AN5" s="178"/>
      <c r="AO5" s="178"/>
      <c r="AP5" s="184"/>
      <c r="AQ5" s="653" t="s">
        <v>83</v>
      </c>
      <c r="AR5" s="653"/>
    </row>
    <row r="6" spans="1:44" s="367" customFormat="1" ht="12.75" hidden="1" customHeight="1" x14ac:dyDescent="0.2">
      <c r="A6" s="176" t="s">
        <v>13</v>
      </c>
      <c r="B6" s="176"/>
      <c r="C6" s="194">
        <v>4</v>
      </c>
      <c r="D6" s="177">
        <v>100</v>
      </c>
      <c r="E6" s="178"/>
      <c r="F6" s="178"/>
      <c r="G6" s="178"/>
      <c r="H6" s="194" t="str">
        <f>IF('vcai-SUPERIOR'!G20="X",4,IF('vcai-SUPERIOR'!H20="X",3,IF('vcai-SUPERIOR'!I20="X",2,IF('vcai-SUPERIOR'!J20="X",1,IF('vcai-SUPERIOR'!K20="X","No Aplica","   " )))))</f>
        <v xml:space="preserve">   </v>
      </c>
      <c r="I6" s="177">
        <f>IF(J6=0,0,K6/J7)</f>
        <v>0</v>
      </c>
      <c r="J6" s="194">
        <f>COUNTIF(H6,"&gt;=1")</f>
        <v>0</v>
      </c>
      <c r="K6" s="182">
        <v>20</v>
      </c>
      <c r="L6" s="177">
        <f>IF(J6=1,LOOKUP(H6,C1:D6))*I6/100</f>
        <v>0</v>
      </c>
      <c r="M6" s="194" t="str">
        <f>IF('vcai-AUTO'!H21="X",4,IF('vcai-AUTO'!I21="X",3,IF('vcai-AUTO'!J21="X",2,IF('vcai-AUTO'!K21="X",1,"   " ))))</f>
        <v xml:space="preserve">   </v>
      </c>
      <c r="N6" s="177">
        <f>IF(O6=0,0,P6/O7)</f>
        <v>0</v>
      </c>
      <c r="O6" s="194">
        <f>COUNTIF(M6,"&gt;=1")</f>
        <v>0</v>
      </c>
      <c r="P6" s="182">
        <f>K6</f>
        <v>20</v>
      </c>
      <c r="Q6" s="177">
        <f>IF(O6=1,LOOKUP(M6,C1:D6))*N6/100</f>
        <v>0</v>
      </c>
      <c r="R6" s="194" t="str">
        <f>IF('vcai-3° EVALUADOR'!G20="X",4,IF('vcai-3° EVALUADOR'!H20="X",3,IF('vcai-3° EVALUADOR'!I20="X",2,IF('vcai-3° EVALUADOR'!J20="X",1,IF('vcai-3° EVALUADOR'!K20="X","No Aplica","   " )))))</f>
        <v xml:space="preserve">   </v>
      </c>
      <c r="S6" s="177">
        <f>IF(T6=0,0,U6/T7)</f>
        <v>0</v>
      </c>
      <c r="T6" s="194">
        <f>COUNTIF(R6,"&gt;=1")</f>
        <v>0</v>
      </c>
      <c r="U6" s="177">
        <f>P6</f>
        <v>20</v>
      </c>
      <c r="V6" s="177">
        <f>IF(T6=1,LOOKUP(R6,C2:D7))*S6/100</f>
        <v>0</v>
      </c>
      <c r="W6" s="194" t="str">
        <f>IF(VCIFM!G38="X",4,IF(VCIFM!H38="X",3,IF(VCIFM!I38="X",2,IF(VCIFM!J38="X",1,IF(VCIFM!K38="X",0,"   " )))))</f>
        <v xml:space="preserve">   </v>
      </c>
      <c r="X6" s="194">
        <f t="shared" si="0"/>
        <v>0</v>
      </c>
      <c r="Y6" s="365">
        <f>VCIFM!F38/100</f>
        <v>0</v>
      </c>
      <c r="Z6" s="177">
        <f t="shared" si="1"/>
        <v>0</v>
      </c>
      <c r="AA6" s="194" t="str">
        <f>IF(VCCOR!I34="X",4,IF(VCCOR!J34="X",3,IF(VCCOR!K34="X",2,IF(VCCOR!L34="X",1,IF(VCCOR!M38="X",0,"   " )))))</f>
        <v xml:space="preserve">   </v>
      </c>
      <c r="AB6" s="194">
        <f t="shared" si="2"/>
        <v>0</v>
      </c>
      <c r="AC6" s="177">
        <f>VCCOR!H34/100</f>
        <v>0</v>
      </c>
      <c r="AD6" s="177">
        <f t="shared" si="3"/>
        <v>0</v>
      </c>
      <c r="AE6" s="182">
        <f>SUM(AE3:AE5)</f>
        <v>40</v>
      </c>
      <c r="AF6" s="364"/>
      <c r="AG6" s="364"/>
      <c r="AH6" s="364"/>
      <c r="AI6" s="364"/>
      <c r="AJ6" s="653"/>
      <c r="AK6" s="653"/>
      <c r="AL6" s="364">
        <v>6</v>
      </c>
      <c r="AM6" s="366" t="str">
        <f>IF(APOR.DEST.!H29="X",0.385,IF(APOR.DEST.!I29="X",0.256,IF(APOR.DEST.!J29="X",0.128,"   ")))</f>
        <v xml:space="preserve">   </v>
      </c>
      <c r="AN6" s="178"/>
      <c r="AO6" s="178"/>
      <c r="AP6" s="178"/>
      <c r="AQ6" s="653"/>
      <c r="AR6" s="653"/>
    </row>
    <row r="7" spans="1:44" s="367" customFormat="1" ht="24" hidden="1" x14ac:dyDescent="0.2">
      <c r="A7" s="178"/>
      <c r="B7" s="178"/>
      <c r="C7" s="178"/>
      <c r="D7" s="178"/>
      <c r="E7" s="178"/>
      <c r="F7" s="178"/>
      <c r="G7" s="178"/>
      <c r="H7" s="178"/>
      <c r="I7" s="196"/>
      <c r="J7" s="194">
        <f>SUM(J5:J6)</f>
        <v>0</v>
      </c>
      <c r="K7" s="178" t="s">
        <v>229</v>
      </c>
      <c r="L7" s="360" t="str">
        <f>IF(J7&gt;0,SUM(L5:L6),"Verifica la evaluación")</f>
        <v>Verifica la evaluación</v>
      </c>
      <c r="M7" s="194"/>
      <c r="N7" s="177"/>
      <c r="O7" s="194">
        <f>SUM(O5:O6)</f>
        <v>0</v>
      </c>
      <c r="P7" s="199" t="s">
        <v>229</v>
      </c>
      <c r="Q7" s="360" t="str">
        <f>IF(O7&gt;0,SUM(Q5:Q6),"Verifica la evaluación")</f>
        <v>Verifica la evaluación</v>
      </c>
      <c r="R7" s="194"/>
      <c r="S7" s="177"/>
      <c r="T7" s="194">
        <f>SUM(T5:T6)</f>
        <v>0</v>
      </c>
      <c r="U7" s="178" t="s">
        <v>229</v>
      </c>
      <c r="V7" s="360" t="str">
        <f>IF(T7&gt;0,SUM(V5:V6),"Verifica la evaluación")</f>
        <v>Verifica la evaluación</v>
      </c>
      <c r="W7" s="194" t="str">
        <f>IF(VCIFM!G42="X",4,IF(VCIFM!H42="X",3,IF(VCIFM!I42="X",2,IF(VCIFM!J42="X",1,IF(VCIFM!K42="X",0,"   " )))))</f>
        <v xml:space="preserve">   </v>
      </c>
      <c r="X7" s="194">
        <f t="shared" si="0"/>
        <v>0</v>
      </c>
      <c r="Y7" s="365">
        <f>VCIFM!F42/100</f>
        <v>0</v>
      </c>
      <c r="Z7" s="177">
        <f t="shared" si="1"/>
        <v>0</v>
      </c>
      <c r="AA7" s="194" t="str">
        <f>IF(VCCOR!I38="X",4,IF(VCCOR!J38="X",3,IF(VCCOR!K38="X",2,IF(VCCOR!L38="X",1,IF(VCCOR!M38="X",0,"   " )))))</f>
        <v xml:space="preserve">   </v>
      </c>
      <c r="AB7" s="194">
        <f t="shared" si="2"/>
        <v>0</v>
      </c>
      <c r="AC7" s="177">
        <f>VCCOR!H38/100</f>
        <v>0</v>
      </c>
      <c r="AD7" s="177">
        <f t="shared" si="3"/>
        <v>0</v>
      </c>
      <c r="AJ7" s="182"/>
      <c r="AK7" s="178"/>
      <c r="AL7" s="364">
        <v>7</v>
      </c>
      <c r="AM7" s="366" t="str">
        <f>IF(APOR.DEST.!H30="X",0.385,IF(APOR.DEST.!I30="X",0.256,IF(APOR.DEST.!J30="X",0.128,"   ")))</f>
        <v xml:space="preserve">   </v>
      </c>
      <c r="AN7" s="178"/>
      <c r="AO7" s="178"/>
      <c r="AP7" s="178"/>
      <c r="AQ7" s="178"/>
      <c r="AR7" s="178"/>
    </row>
    <row r="8" spans="1:44" s="367" customFormat="1" ht="36" hidden="1" customHeight="1" x14ac:dyDescent="0.2">
      <c r="A8" s="178"/>
      <c r="B8" s="178"/>
      <c r="C8" s="178"/>
      <c r="D8" s="178"/>
      <c r="E8" s="178"/>
      <c r="F8" s="178"/>
      <c r="G8" s="178"/>
      <c r="H8" s="194" t="str">
        <f>IF('vcai-SUPERIOR'!G23="X",4,IF('vcai-SUPERIOR'!H23="X",3,IF('vcai-SUPERIOR'!I23="X",2,IF('vcai-SUPERIOR'!J23="X",1,IF('vcai-SUPERIOR'!K23="X","No Aplica","   " )))))</f>
        <v xml:space="preserve">   </v>
      </c>
      <c r="I8" s="177">
        <f>IF(J8=0,0,K10/J11)</f>
        <v>0</v>
      </c>
      <c r="J8" s="194">
        <f>COUNTIF(H8,"&gt;=1")</f>
        <v>0</v>
      </c>
      <c r="K8" s="178"/>
      <c r="L8" s="177">
        <f>IF(J8=1,LOOKUP(H8,C1:D6))*I8/100</f>
        <v>0</v>
      </c>
      <c r="M8" s="194" t="str">
        <f>IF('vcai-AUTO'!H24="X",4,IF('vcai-AUTO'!I24="X",3,IF('vcai-AUTO'!J24="X",2,IF('vcai-AUTO'!K24="X",1,"   " ))))</f>
        <v xml:space="preserve">   </v>
      </c>
      <c r="N8" s="177">
        <f>IF(O8=0,0,P10/O11)</f>
        <v>0</v>
      </c>
      <c r="O8" s="194">
        <f>COUNTIF(M8,"&gt;=1")</f>
        <v>0</v>
      </c>
      <c r="P8" s="194"/>
      <c r="Q8" s="177">
        <f>IF(O8=1,LOOKUP(M8,C1:D6))*N8/100</f>
        <v>0</v>
      </c>
      <c r="R8" s="194" t="str">
        <f>IF('vcai-3° EVALUADOR'!G23="X",4,IF('vcai-3° EVALUADOR'!H23="X",3,IF('vcai-3° EVALUADOR'!I23="X",2,IF('vcai-3° EVALUADOR'!J23="X",1,IF('vcai-3° EVALUADOR'!K23="X","No Aplica","   " )))))</f>
        <v xml:space="preserve">   </v>
      </c>
      <c r="S8" s="177">
        <f>IF(T8=0,0,U10/T11)</f>
        <v>0</v>
      </c>
      <c r="T8" s="194">
        <f>COUNTIF(R8,"&gt;=1")</f>
        <v>0</v>
      </c>
      <c r="U8" s="178"/>
      <c r="V8" s="177">
        <f>IF(T8=1,LOOKUP(R8,C1:D6))*S8/100</f>
        <v>0</v>
      </c>
      <c r="W8" s="364">
        <f>SUM(X1:X7)</f>
        <v>0</v>
      </c>
      <c r="X8" s="181">
        <f>SUM(Y1:Y7)*100</f>
        <v>0</v>
      </c>
      <c r="Y8" s="178"/>
      <c r="Z8" s="360" t="str">
        <f>IF(X8=100,SUM(Z1:Z7),IF(X8&lt;&gt;100,"Revisa las ponderaciones"))</f>
        <v>Revisa las ponderaciones</v>
      </c>
      <c r="AA8" s="178"/>
      <c r="AB8" s="361">
        <f>SUM(AB1:AB7)</f>
        <v>0</v>
      </c>
      <c r="AC8" s="177">
        <f>SUM(AC1:AC7)*100</f>
        <v>0</v>
      </c>
      <c r="AD8" s="178"/>
      <c r="AJ8" s="178"/>
      <c r="AK8" s="178"/>
      <c r="AL8" s="364">
        <v>8</v>
      </c>
      <c r="AM8" s="366" t="str">
        <f>IF(APOR.DEST.!H31="X",0.385,IF(APOR.DEST.!I31="X",0.256,IF(APOR.DEST.!J31="X",0.128,"   ")))</f>
        <v xml:space="preserve">   </v>
      </c>
      <c r="AN8" s="178"/>
      <c r="AO8" s="178"/>
      <c r="AP8" s="178"/>
      <c r="AQ8" s="178"/>
      <c r="AR8" s="178"/>
    </row>
    <row r="9" spans="1:44" s="367" customFormat="1" ht="27.75" hidden="1" customHeight="1" x14ac:dyDescent="0.2">
      <c r="A9" s="178"/>
      <c r="B9" s="178"/>
      <c r="C9" s="178"/>
      <c r="D9" s="178"/>
      <c r="E9" s="178"/>
      <c r="F9" s="178"/>
      <c r="G9" s="178"/>
      <c r="H9" s="194" t="str">
        <f>IF('vcai-SUPERIOR'!G24="X",4,IF('vcai-SUPERIOR'!H24="X",3,IF('vcai-SUPERIOR'!I24="X",2,IF('vcai-SUPERIOR'!J24="X",1,IF('vcai-SUPERIOR'!K24="X","No Aplica","   " )))))</f>
        <v xml:space="preserve">   </v>
      </c>
      <c r="I9" s="177">
        <f>IF(J9=0,0,K10/J11)</f>
        <v>0</v>
      </c>
      <c r="J9" s="194">
        <f>COUNTIF(H9,"&gt;=1")</f>
        <v>0</v>
      </c>
      <c r="K9" s="178"/>
      <c r="L9" s="177">
        <f>IF(J9=1,LOOKUP(H9,C1:D6))*I9/100</f>
        <v>0</v>
      </c>
      <c r="M9" s="194" t="str">
        <f>IF('vcai-AUTO'!H25="X",4,IF('vcai-AUTO'!I25="X",3,IF('vcai-AUTO'!J25="X",2,IF('vcai-AUTO'!K25="X",1,"   " ))))</f>
        <v xml:space="preserve">   </v>
      </c>
      <c r="N9" s="177">
        <f>IF(O9=0,0,P10/O11)</f>
        <v>0</v>
      </c>
      <c r="O9" s="194">
        <f>COUNTIF(M9,"&gt;=1")</f>
        <v>0</v>
      </c>
      <c r="P9" s="194"/>
      <c r="Q9" s="177">
        <f>IF(O9=1,LOOKUP(M9,C1:D6))*N9/100</f>
        <v>0</v>
      </c>
      <c r="R9" s="194" t="str">
        <f>IF('vcai-3° EVALUADOR'!G24="X",4,IF('vcai-3° EVALUADOR'!H24="X",3,IF('vcai-3° EVALUADOR'!I24="X",2,IF('vcai-3° EVALUADOR'!J24="X",1,IF('vcai-3° EVALUADOR'!K24="X","No Aplica","   " )))))</f>
        <v xml:space="preserve">   </v>
      </c>
      <c r="S9" s="177">
        <f>IF(T9=0,0,U10/T11)</f>
        <v>0</v>
      </c>
      <c r="T9" s="194">
        <f>COUNTIF(R9,"&gt;=1")</f>
        <v>0</v>
      </c>
      <c r="U9" s="178"/>
      <c r="V9" s="177">
        <f>IF(T9=1,LOOKUP(R9,C2:D7))*S9/100</f>
        <v>0</v>
      </c>
      <c r="W9" s="370" t="s">
        <v>20</v>
      </c>
      <c r="X9" s="178"/>
      <c r="Y9" s="178"/>
      <c r="Z9" s="654" t="str">
        <f>IF(X8=100,SUM(Z1:Z7),IF(X8&lt;&gt;100,"Revisa las Ponderaciones"))</f>
        <v>Revisa las Ponderaciones</v>
      </c>
      <c r="AA9" s="653" t="s">
        <v>20</v>
      </c>
      <c r="AB9" s="653"/>
      <c r="AC9" s="653"/>
      <c r="AD9" s="362" t="str">
        <f>IF(AC8=100,SUM(AD1:AD7),IF(AC8&lt;&gt;100,"Revisa las Ponderaciones"))</f>
        <v>Revisa las Ponderaciones</v>
      </c>
      <c r="AJ9" s="178"/>
      <c r="AK9" s="178"/>
      <c r="AL9" s="364">
        <v>9</v>
      </c>
      <c r="AM9" s="366" t="str">
        <f>IF(APOR.DEST.!H32="X",0.385,IF(APOR.DEST.!I32="X",0.256,IF(APOR.DEST.!J32="X",0.128,"   ")))</f>
        <v xml:space="preserve">   </v>
      </c>
      <c r="AN9" s="178"/>
      <c r="AO9" s="178"/>
      <c r="AP9" s="178"/>
      <c r="AQ9" s="178"/>
      <c r="AR9" s="178"/>
    </row>
    <row r="10" spans="1:44" s="367" customFormat="1" ht="24" hidden="1" customHeight="1" x14ac:dyDescent="0.2">
      <c r="A10" s="178"/>
      <c r="B10" s="178"/>
      <c r="C10" s="178"/>
      <c r="D10" s="178"/>
      <c r="E10" s="178"/>
      <c r="F10" s="178"/>
      <c r="G10" s="178"/>
      <c r="H10" s="194" t="str">
        <f>IF('vcai-SUPERIOR'!G25="X",4,IF('vcai-SUPERIOR'!H25="X",3,IF('vcai-SUPERIOR'!I25="X",2,IF('vcai-SUPERIOR'!J25="X",1,IF('vcai-SUPERIOR'!K25="X","No Aplica","   " )))))</f>
        <v xml:space="preserve">   </v>
      </c>
      <c r="I10" s="177">
        <f>IF(J10=0,0,K10/J11)</f>
        <v>0</v>
      </c>
      <c r="J10" s="194">
        <f>COUNTIF(H10,"&gt;=1")</f>
        <v>0</v>
      </c>
      <c r="K10" s="182">
        <v>20</v>
      </c>
      <c r="L10" s="177">
        <f>IF(J10=1,LOOKUP(H10,C1:D6))*I10/100</f>
        <v>0</v>
      </c>
      <c r="M10" s="194" t="str">
        <f>IF('vcai-AUTO'!H26="X",4,IF('vcai-AUTO'!I26="X",3,IF('vcai-AUTO'!J26="X",2,IF('vcai-AUTO'!K26="X",1,"   " ))))</f>
        <v xml:space="preserve">   </v>
      </c>
      <c r="N10" s="177">
        <f>IF(O10=0,0,P10/O11)</f>
        <v>0</v>
      </c>
      <c r="O10" s="194">
        <f>COUNTIF(M10,"&gt;=1")</f>
        <v>0</v>
      </c>
      <c r="P10" s="182">
        <f>K10</f>
        <v>20</v>
      </c>
      <c r="Q10" s="177">
        <f>IF(O10=1,LOOKUP(M10,C1:D6))*N10/100</f>
        <v>0</v>
      </c>
      <c r="R10" s="194" t="str">
        <f>IF('vcai-3° EVALUADOR'!G25="X",4,IF('vcai-3° EVALUADOR'!H25="X",3,IF('vcai-3° EVALUADOR'!I25="X",2,IF('vcai-3° EVALUADOR'!J25="X",1,IF('vcai-3° EVALUADOR'!K25="X","No Aplica","   " )))))</f>
        <v xml:space="preserve">   </v>
      </c>
      <c r="S10" s="177">
        <f>IF(T10=0,0,U10/T11)</f>
        <v>0</v>
      </c>
      <c r="T10" s="194">
        <f>COUNTIF(R10,"&gt;=1")</f>
        <v>0</v>
      </c>
      <c r="U10" s="177">
        <f>P10</f>
        <v>20</v>
      </c>
      <c r="V10" s="177">
        <f>IF(T10=1,LOOKUP(R10,C2:D7))*S10/100</f>
        <v>0</v>
      </c>
      <c r="W10" s="178"/>
      <c r="X10" s="370"/>
      <c r="Y10" s="370"/>
      <c r="Z10" s="654"/>
      <c r="AA10" s="653" t="s">
        <v>7</v>
      </c>
      <c r="AB10" s="653"/>
      <c r="AC10" s="653"/>
      <c r="AD10" s="360" t="str">
        <f>IF(AB8=0,"Verifica la Evaluación",VLOOKUP(AD9,E1:G5,3))</f>
        <v>Verifica la Evaluación</v>
      </c>
      <c r="AE10" s="178"/>
      <c r="AF10" s="653" t="s">
        <v>89</v>
      </c>
      <c r="AG10" s="653"/>
      <c r="AH10" s="653"/>
      <c r="AI10" s="654">
        <f>AG11/3*5/33.33</f>
        <v>0</v>
      </c>
      <c r="AJ10" s="178"/>
      <c r="AK10" s="178"/>
      <c r="AL10" s="364">
        <v>10</v>
      </c>
      <c r="AM10" s="366" t="str">
        <f>IF(APOR.DEST.!H33="X",0.385,IF(APOR.DEST.!I33="X",0.256,IF(APOR.DEST.!J33="X",0.128,"   ")))</f>
        <v xml:space="preserve">   </v>
      </c>
      <c r="AN10" s="178"/>
      <c r="AO10" s="178"/>
      <c r="AP10" s="178"/>
      <c r="AQ10" s="178"/>
      <c r="AR10" s="178"/>
    </row>
    <row r="11" spans="1:44" s="367" customFormat="1" ht="24" hidden="1" x14ac:dyDescent="0.2">
      <c r="A11" s="178"/>
      <c r="B11" s="178"/>
      <c r="C11" s="178"/>
      <c r="D11" s="178"/>
      <c r="E11" s="178"/>
      <c r="F11" s="178"/>
      <c r="G11" s="178"/>
      <c r="H11" s="194"/>
      <c r="I11" s="177"/>
      <c r="J11" s="194">
        <f>SUM(J8:J10)</f>
        <v>0</v>
      </c>
      <c r="K11" s="200" t="s">
        <v>230</v>
      </c>
      <c r="L11" s="360" t="str">
        <f>IF(J11&gt;0,SUM(L8:L10),"Verifica la evaluación")</f>
        <v>Verifica la evaluación</v>
      </c>
      <c r="M11" s="178"/>
      <c r="N11" s="178"/>
      <c r="O11" s="194">
        <f>SUM(O8:O10)</f>
        <v>0</v>
      </c>
      <c r="P11" s="200" t="s">
        <v>230</v>
      </c>
      <c r="Q11" s="360" t="str">
        <f>IF(O11&gt;0,SUM(Q8:Q10),"Verifica la evaluación")</f>
        <v>Verifica la evaluación</v>
      </c>
      <c r="R11" s="194"/>
      <c r="S11" s="177"/>
      <c r="T11" s="194">
        <f>SUM(T8:T10)</f>
        <v>0</v>
      </c>
      <c r="U11" s="179" t="s">
        <v>230</v>
      </c>
      <c r="V11" s="360" t="str">
        <f>IF(T11&gt;0,SUM(V8:V10),"Verifica la evaluación")</f>
        <v>Verifica la evaluación</v>
      </c>
      <c r="W11" s="660" t="s">
        <v>7</v>
      </c>
      <c r="X11" s="660"/>
      <c r="Y11" s="660"/>
      <c r="Z11" s="360" t="str">
        <f>IF(Z8="Revisa las ponderaciones","Aplica la Evaluación",IF(Z8=0,"Aplica la Evaluación",IF(Z8&gt;0,VLOOKUP(Z8,$E$1:$G$5,3))))</f>
        <v>Aplica la Evaluación</v>
      </c>
      <c r="AA11" s="178"/>
      <c r="AB11" s="194" t="s">
        <v>97</v>
      </c>
      <c r="AC11" s="194">
        <v>0</v>
      </c>
      <c r="AD11" s="194">
        <v>5</v>
      </c>
      <c r="AE11" s="177">
        <f>IF(AG11,AD11,AC11)</f>
        <v>0</v>
      </c>
      <c r="AF11" s="199" t="s">
        <v>93</v>
      </c>
      <c r="AG11" s="182">
        <f>'vcai-CAPACITACIÓN'!J15</f>
        <v>0</v>
      </c>
      <c r="AH11" s="363" t="str">
        <f>VLOOKUP(AG11,E1:G5,3,1)</f>
        <v>Verifica la Evaluación</v>
      </c>
      <c r="AI11" s="654"/>
      <c r="AJ11" s="178"/>
      <c r="AK11" s="178"/>
      <c r="AL11" s="364">
        <v>11</v>
      </c>
      <c r="AM11" s="366" t="str">
        <f>IF(APOR.DEST.!H34="X",0.385,IF(APOR.DEST.!I34="X",0.256,IF(APOR.DEST.!J34="X",0.128,"   ")))</f>
        <v xml:space="preserve">   </v>
      </c>
      <c r="AN11" s="178"/>
      <c r="AO11" s="178"/>
      <c r="AP11" s="178"/>
      <c r="AQ11" s="178"/>
      <c r="AR11" s="178"/>
    </row>
    <row r="12" spans="1:44" s="367" customFormat="1" ht="24" hidden="1" x14ac:dyDescent="0.2">
      <c r="A12" s="178"/>
      <c r="B12" s="178"/>
      <c r="C12" s="178"/>
      <c r="D12" s="178"/>
      <c r="E12" s="178"/>
      <c r="F12" s="178"/>
      <c r="G12" s="178"/>
      <c r="H12" s="194" t="str">
        <f>IF('vcai-SUPERIOR'!G28="X",4,IF('vcai-SUPERIOR'!H28="X",3,IF('vcai-SUPERIOR'!I28="X",2,IF('vcai-SUPERIOR'!J28="X",1,IF('vcai-SUPERIOR'!K28="X","No Aplica","   " )))))</f>
        <v xml:space="preserve">   </v>
      </c>
      <c r="I12" s="177">
        <f>IF(J12=0,0,K14/J15)</f>
        <v>0</v>
      </c>
      <c r="J12" s="194">
        <f>COUNTIF(H12,"&gt;=1")</f>
        <v>0</v>
      </c>
      <c r="K12" s="178"/>
      <c r="L12" s="177">
        <f>IF(J12=1,LOOKUP(H12,C1:D6))*I12/100</f>
        <v>0</v>
      </c>
      <c r="M12" s="194" t="str">
        <f>IF('vcai-AUTO'!H29="X",4,IF('vcai-AUTO'!I29="X",3,IF('vcai-AUTO'!J29="X",2,IF('vcai-AUTO'!K29="X",1,"   " ))))</f>
        <v xml:space="preserve">   </v>
      </c>
      <c r="N12" s="177">
        <f>IF(O12=0,0,P14/O15)</f>
        <v>0</v>
      </c>
      <c r="O12" s="194">
        <f>COUNTIF(M12,"&gt;=1")</f>
        <v>0</v>
      </c>
      <c r="P12" s="194"/>
      <c r="Q12" s="177">
        <f>IF(O12=1,LOOKUP(M12,C1:D6))*N12/100</f>
        <v>0</v>
      </c>
      <c r="R12" s="194" t="str">
        <f>IF('vcai-3° EVALUADOR'!G28="X",4,IF('vcai-3° EVALUADOR'!H28="X",3,IF('vcai-3° EVALUADOR'!I28="X",2,IF('vcai-3° EVALUADOR'!J28="X",1,IF('vcai-3° EVALUADOR'!K28="X","No Aplica","   " )))))</f>
        <v xml:space="preserve">   </v>
      </c>
      <c r="S12" s="177">
        <f>IF(T12=0,0,U14/T15)</f>
        <v>0</v>
      </c>
      <c r="T12" s="194">
        <f>COUNTIF(R12,"&gt;=1")</f>
        <v>0</v>
      </c>
      <c r="U12" s="194"/>
      <c r="V12" s="177">
        <f>IF(T12=1,LOOKUP(R12,C1:D6))*S12/100</f>
        <v>0</v>
      </c>
      <c r="W12" s="178"/>
      <c r="X12" s="178"/>
      <c r="Y12" s="178"/>
      <c r="Z12" s="369" t="str">
        <f>AR4</f>
        <v>Verifica el 3° requisito</v>
      </c>
      <c r="AA12" s="178"/>
      <c r="AB12" s="178">
        <v>10</v>
      </c>
      <c r="AC12" s="177">
        <v>10</v>
      </c>
      <c r="AD12" s="177">
        <v>8.75</v>
      </c>
      <c r="AE12" s="178"/>
      <c r="AF12" s="178"/>
      <c r="AG12" s="178"/>
      <c r="AH12" s="178"/>
      <c r="AI12" s="178"/>
      <c r="AJ12" s="178"/>
      <c r="AK12" s="178"/>
      <c r="AL12" s="364">
        <v>12</v>
      </c>
      <c r="AM12" s="366" t="str">
        <f>IF(APOR.DEST.!H35="X",0.385,IF(APOR.DEST.!I35="X",0.256,IF(APOR.DEST.!J35="X",0.128,"   ")))</f>
        <v xml:space="preserve">   </v>
      </c>
      <c r="AN12" s="178"/>
      <c r="AO12" s="178"/>
      <c r="AP12" s="178"/>
      <c r="AQ12" s="178"/>
      <c r="AR12" s="178"/>
    </row>
    <row r="13" spans="1:44" s="367" customFormat="1" ht="12.75" hidden="1" x14ac:dyDescent="0.2">
      <c r="A13" s="178"/>
      <c r="B13" s="178"/>
      <c r="C13" s="178"/>
      <c r="D13" s="178"/>
      <c r="E13" s="178"/>
      <c r="F13" s="178"/>
      <c r="G13" s="178"/>
      <c r="H13" s="194" t="str">
        <f>IF('vcai-SUPERIOR'!G29="X",4,IF('vcai-SUPERIOR'!H29="X",3,IF('vcai-SUPERIOR'!I29="X",2,IF('vcai-SUPERIOR'!J29="X",1,IF('vcai-SUPERIOR'!K29="X","No Aplica","   " )))))</f>
        <v xml:space="preserve">   </v>
      </c>
      <c r="I13" s="177">
        <f>IF(J13=0,0,K14/J15)</f>
        <v>0</v>
      </c>
      <c r="J13" s="194">
        <f>COUNTIF(H13,"&gt;=1")</f>
        <v>0</v>
      </c>
      <c r="K13" s="178"/>
      <c r="L13" s="177">
        <f>IF(J13=1,LOOKUP(H13,C1:D6))*I13/100</f>
        <v>0</v>
      </c>
      <c r="M13" s="194" t="str">
        <f>IF('vcai-AUTO'!H30="X",4,IF('vcai-AUTO'!I30="X",3,IF('vcai-AUTO'!J30="X",2,IF('vcai-AUTO'!K30="X",1,"   " ))))</f>
        <v xml:space="preserve">   </v>
      </c>
      <c r="N13" s="177">
        <f>IF(O13=0,0,P14/O15)</f>
        <v>0</v>
      </c>
      <c r="O13" s="194">
        <f>COUNTIF(M13,"&gt;=1")</f>
        <v>0</v>
      </c>
      <c r="P13" s="178"/>
      <c r="Q13" s="177">
        <f>IF(O13=1,LOOKUP(M13,C1:D6))*N13/100</f>
        <v>0</v>
      </c>
      <c r="R13" s="194" t="str">
        <f>IF('vcai-3° EVALUADOR'!G29="X",4,IF('vcai-3° EVALUADOR'!H29="X",3,IF('vcai-3° EVALUADOR'!I29="X",2,IF('vcai-3° EVALUADOR'!J29="X",1,IF('vcai-3° EVALUADOR'!K29="X","No Aplica","   " )))))</f>
        <v xml:space="preserve">   </v>
      </c>
      <c r="S13" s="177">
        <f>IF(T13=0,0,U14/T15)</f>
        <v>0</v>
      </c>
      <c r="T13" s="194">
        <f>COUNTIF(R13,"&gt;=1")</f>
        <v>0</v>
      </c>
      <c r="U13" s="178"/>
      <c r="V13" s="177">
        <f>IF(T13=1,LOOKUP(R13,C2:D7))*S13/100</f>
        <v>0</v>
      </c>
      <c r="W13" s="178"/>
      <c r="X13" s="178"/>
      <c r="Y13" s="178" t="s">
        <v>90</v>
      </c>
      <c r="Z13" s="182">
        <f>SUM(Z8,Z12)</f>
        <v>0</v>
      </c>
      <c r="AA13" s="178"/>
      <c r="AB13" s="178">
        <v>20</v>
      </c>
      <c r="AC13" s="194">
        <v>20</v>
      </c>
      <c r="AD13" s="177">
        <v>17.5</v>
      </c>
      <c r="AE13" s="657">
        <v>50</v>
      </c>
      <c r="AF13" s="655" t="s">
        <v>26</v>
      </c>
      <c r="AG13" s="655"/>
      <c r="AH13" s="655"/>
      <c r="AI13" s="177" t="e">
        <f>AG14*AE13/100</f>
        <v>#VALUE!</v>
      </c>
      <c r="AJ13" s="657" t="str">
        <f>Z16</f>
        <v>Verifica la Evaluación</v>
      </c>
      <c r="AK13" s="177" t="e">
        <f>AI13</f>
        <v>#VALUE!</v>
      </c>
      <c r="AL13" s="364">
        <v>13</v>
      </c>
      <c r="AM13" s="366" t="str">
        <f>IF(APOR.DEST.!H36="X",0.384,IF(APOR.DEST.!I36="X",0.256,IF(APOR.DEST.!J36="X",0.128,"   ")))</f>
        <v xml:space="preserve">   </v>
      </c>
      <c r="AN13" s="178"/>
      <c r="AO13" s="178"/>
      <c r="AP13" s="178"/>
      <c r="AQ13" s="178"/>
      <c r="AR13" s="178"/>
    </row>
    <row r="14" spans="1:44" s="367" customFormat="1" ht="24" hidden="1" x14ac:dyDescent="0.2">
      <c r="A14" s="178"/>
      <c r="B14" s="178"/>
      <c r="C14" s="178"/>
      <c r="D14" s="178"/>
      <c r="E14" s="178"/>
      <c r="F14" s="178"/>
      <c r="G14" s="178"/>
      <c r="H14" s="194" t="str">
        <f>IF('vcai-SUPERIOR'!G30="X",4,IF('vcai-SUPERIOR'!H30="X",3,IF('vcai-SUPERIOR'!I30="X",2,IF('vcai-SUPERIOR'!J30="X",1,IF('vcai-SUPERIOR'!K30="X","No Aplica","   " )))))</f>
        <v xml:space="preserve">   </v>
      </c>
      <c r="I14" s="177">
        <f>IF(J14=0,0,K14/J15)</f>
        <v>0</v>
      </c>
      <c r="J14" s="194">
        <f>COUNTIF(H14,"&gt;=1")</f>
        <v>0</v>
      </c>
      <c r="K14" s="182">
        <v>20</v>
      </c>
      <c r="L14" s="177">
        <f>IF(J14=1,LOOKUP(H14,C1:D6))*I14/100</f>
        <v>0</v>
      </c>
      <c r="M14" s="194" t="str">
        <f>IF('vcai-AUTO'!H31="X",4,IF('vcai-AUTO'!I31="X",3,IF('vcai-AUTO'!J31="X",2,IF('vcai-AUTO'!K31="X",1,"   " ))))</f>
        <v xml:space="preserve">   </v>
      </c>
      <c r="N14" s="177">
        <f>IF(O14=0,0,P14/O15)</f>
        <v>0</v>
      </c>
      <c r="O14" s="194">
        <f>COUNTIF(M14,"&gt;=1")</f>
        <v>0</v>
      </c>
      <c r="P14" s="182">
        <f>K14</f>
        <v>20</v>
      </c>
      <c r="Q14" s="177">
        <f>IF(O14=1,LOOKUP(M14,C1:D6))*N14/100</f>
        <v>0</v>
      </c>
      <c r="R14" s="194" t="str">
        <f>IF('vcai-3° EVALUADOR'!G30="X",4,IF('vcai-3° EVALUADOR'!H30="X",3,IF('vcai-3° EVALUADOR'!I30="X",2,IF('vcai-3° EVALUADOR'!J30="X",1,IF('vcai-3° EVALUADOR'!K30="X","No Aplica","   " )))))</f>
        <v xml:space="preserve">   </v>
      </c>
      <c r="S14" s="177">
        <f>IF(T14=0,0,U14/T15)</f>
        <v>0</v>
      </c>
      <c r="T14" s="194">
        <f>COUNTIF(R14,"&gt;=1")</f>
        <v>0</v>
      </c>
      <c r="U14" s="177">
        <f>P14</f>
        <v>20</v>
      </c>
      <c r="V14" s="177">
        <f>IF(T14=1,LOOKUP(R14,C3:D8))*S14/100</f>
        <v>0</v>
      </c>
      <c r="W14" s="178"/>
      <c r="X14" s="179" t="s">
        <v>22</v>
      </c>
      <c r="Y14" s="178"/>
      <c r="Z14" s="369" t="str">
        <f>IF(Z13=0,"Revisa las Ponderaciones",IF(Z13&gt;100,100,IF(Z13&lt;=100,Z13,)))</f>
        <v>Revisa las Ponderaciones</v>
      </c>
      <c r="AA14" s="178"/>
      <c r="AB14" s="178">
        <v>10</v>
      </c>
      <c r="AC14" s="194">
        <v>10</v>
      </c>
      <c r="AD14" s="177">
        <v>8.75</v>
      </c>
      <c r="AE14" s="657"/>
      <c r="AF14" s="179" t="s">
        <v>30</v>
      </c>
      <c r="AG14" s="657" t="str">
        <f>Z14</f>
        <v>Revisa las Ponderaciones</v>
      </c>
      <c r="AH14" s="657"/>
      <c r="AI14" s="194"/>
      <c r="AJ14" s="657"/>
      <c r="AK14" s="178"/>
      <c r="AL14" s="655" t="s">
        <v>81</v>
      </c>
      <c r="AM14" s="655"/>
      <c r="AN14" s="371" t="str">
        <f>IF(Z8="Revisa las ponderaciones","Verifica el 1° requisito",IF(Z8&gt;=70,SUM(AM1:AM13),"Verifica el 1° requisito"))</f>
        <v>Verifica el 1° requisito</v>
      </c>
      <c r="AO14" s="183"/>
      <c r="AP14" s="178"/>
      <c r="AQ14" s="178"/>
      <c r="AR14" s="178"/>
    </row>
    <row r="15" spans="1:44" s="367" customFormat="1" ht="24" hidden="1" x14ac:dyDescent="0.2">
      <c r="A15" s="178"/>
      <c r="B15" s="178"/>
      <c r="C15" s="178"/>
      <c r="D15" s="178"/>
      <c r="E15" s="178"/>
      <c r="F15" s="178"/>
      <c r="G15" s="178"/>
      <c r="H15" s="194"/>
      <c r="I15" s="177"/>
      <c r="J15" s="194">
        <f>SUM(J12:J14)</f>
        <v>0</v>
      </c>
      <c r="K15" s="179" t="s">
        <v>231</v>
      </c>
      <c r="L15" s="360" t="str">
        <f>IF(J15&gt;0,SUM(L12:L14),"Verifica la evaluacion")</f>
        <v>Verifica la evaluacion</v>
      </c>
      <c r="M15" s="178"/>
      <c r="N15" s="178"/>
      <c r="O15" s="194">
        <f>SUM(O12:O14)</f>
        <v>0</v>
      </c>
      <c r="P15" s="200" t="s">
        <v>231</v>
      </c>
      <c r="Q15" s="360" t="str">
        <f>IF(O15&gt;0,SUM(Q12:Q14),"Verifica la evaluacion")</f>
        <v>Verifica la evaluacion</v>
      </c>
      <c r="R15" s="194"/>
      <c r="S15" s="177"/>
      <c r="T15" s="194">
        <f>SUM(T12:T14)</f>
        <v>0</v>
      </c>
      <c r="U15" s="179" t="s">
        <v>231</v>
      </c>
      <c r="V15" s="360" t="str">
        <f>IF(T15&gt;0,SUM(V12:V14),"Verifica la evaluacion")</f>
        <v>Verifica la evaluacion</v>
      </c>
      <c r="W15" s="178"/>
      <c r="X15" s="370"/>
      <c r="Y15" s="370"/>
      <c r="Z15" s="178"/>
      <c r="AA15" s="178"/>
      <c r="AB15" s="194">
        <f>IF(AND(AG11),1,0)</f>
        <v>0</v>
      </c>
      <c r="AC15" s="194">
        <f>IF(OR(AG11),1,0)</f>
        <v>0</v>
      </c>
      <c r="AD15" s="194">
        <f>SUM(AB15:AC15)</f>
        <v>0</v>
      </c>
      <c r="AE15" s="178"/>
      <c r="AF15" s="178" t="s">
        <v>90</v>
      </c>
      <c r="AG15" s="372" t="str">
        <f>Z12</f>
        <v>Verifica el 3° requisito</v>
      </c>
      <c r="AH15" s="178"/>
      <c r="AI15" s="194"/>
      <c r="AJ15" s="657"/>
      <c r="AK15" s="178"/>
      <c r="AL15" s="184"/>
      <c r="AM15" s="659" t="s">
        <v>82</v>
      </c>
      <c r="AN15" s="659"/>
      <c r="AO15" s="184"/>
      <c r="AP15" s="178"/>
      <c r="AQ15" s="178"/>
      <c r="AR15" s="178"/>
    </row>
    <row r="16" spans="1:44" s="367" customFormat="1" ht="12" hidden="1" customHeight="1" x14ac:dyDescent="0.2">
      <c r="A16" s="178"/>
      <c r="B16" s="178"/>
      <c r="C16" s="178"/>
      <c r="D16" s="178"/>
      <c r="E16" s="178"/>
      <c r="F16" s="178"/>
      <c r="G16" s="178"/>
      <c r="H16" s="194" t="str">
        <f>IF('vcai-SUPERIOR'!G33="X",4,IF('vcai-SUPERIOR'!H33="X",3,IF('vcai-SUPERIOR'!I33="X",2,IF('vcai-SUPERIOR'!J33="X",1,IF('vcai-SUPERIOR'!K33="X","No Aplica","   " )))))</f>
        <v xml:space="preserve">   </v>
      </c>
      <c r="I16" s="177">
        <f>IF(J16=0,0,K17/J18)</f>
        <v>0</v>
      </c>
      <c r="J16" s="194">
        <f>COUNTIF(H16,"&gt;=1")</f>
        <v>0</v>
      </c>
      <c r="K16" s="178"/>
      <c r="L16" s="177">
        <f>IF(J16=1,LOOKUP(H16,C1:D6))*I16/100</f>
        <v>0</v>
      </c>
      <c r="M16" s="194" t="str">
        <f>IF('vcai-AUTO'!H34="X",4,IF('vcai-AUTO'!I34="X",3,IF('vcai-AUTO'!J34="X",2,IF('vcai-AUTO'!K34="X",1,"   " ))))</f>
        <v xml:space="preserve">   </v>
      </c>
      <c r="N16" s="177">
        <f>IF(O16=0,0,P17/O18)</f>
        <v>0</v>
      </c>
      <c r="O16" s="194">
        <f>COUNTIF(M16,"&gt;=1")</f>
        <v>0</v>
      </c>
      <c r="P16" s="194"/>
      <c r="Q16" s="177">
        <f>IF(O16=1,LOOKUP(M16,C1:D6))*N16/100</f>
        <v>0</v>
      </c>
      <c r="R16" s="194" t="str">
        <f>IF('vcai-3° EVALUADOR'!G33="X",4,IF('vcai-3° EVALUADOR'!H33="X",3,IF('vcai-3° EVALUADOR'!I33="X",2,IF('vcai-3° EVALUADOR'!J33="X",1,IF('vcai-3° EVALUADOR'!K33="X","No Aplica","   " )))))</f>
        <v xml:space="preserve">   </v>
      </c>
      <c r="S16" s="177">
        <f>IF(T16=0,0,U17/T18)</f>
        <v>0</v>
      </c>
      <c r="T16" s="194">
        <f>COUNTIF(R16,"&gt;=1")</f>
        <v>0</v>
      </c>
      <c r="U16" s="178"/>
      <c r="V16" s="177">
        <f>IF(T16=1,LOOKUP(R16,C1:D6))*S16/100</f>
        <v>0</v>
      </c>
      <c r="W16" s="660" t="s">
        <v>7</v>
      </c>
      <c r="X16" s="660"/>
      <c r="Y16" s="660"/>
      <c r="Z16" s="373" t="str">
        <f>IF(Z14="Revisa las Ponderaciones","Verifica la Evaluación",VLOOKUP(Z14,$E$1:$G$5,3))</f>
        <v>Verifica la Evaluación</v>
      </c>
      <c r="AA16" s="194" t="s">
        <v>100</v>
      </c>
      <c r="AB16" s="177">
        <f>SUM(AB12,AB13,AB14)</f>
        <v>40</v>
      </c>
      <c r="AC16" s="177">
        <f>SUM(AC12,AC13,AC14,)</f>
        <v>40</v>
      </c>
      <c r="AD16" s="177">
        <f>SUM(AD12,AD13,AD14,)</f>
        <v>35</v>
      </c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</row>
    <row r="17" spans="1:44" s="367" customFormat="1" ht="12.75" hidden="1" x14ac:dyDescent="0.2">
      <c r="A17" s="178"/>
      <c r="B17" s="178"/>
      <c r="C17" s="178"/>
      <c r="D17" s="178"/>
      <c r="E17" s="178"/>
      <c r="F17" s="178"/>
      <c r="G17" s="178"/>
      <c r="H17" s="194" t="str">
        <f>IF('vcai-SUPERIOR'!G34="X",4,IF('vcai-SUPERIOR'!H34="X",3,IF('vcai-SUPERIOR'!I34="X",2,IF('vcai-SUPERIOR'!J34="X",1,IF('vcai-SUPERIOR'!K34="X","No Aplica","   " )))))</f>
        <v xml:space="preserve">   </v>
      </c>
      <c r="I17" s="177">
        <f>IF(J17=0,0,K17/J18)</f>
        <v>0</v>
      </c>
      <c r="J17" s="194">
        <f>COUNTIF(H17,"&gt;=1")</f>
        <v>0</v>
      </c>
      <c r="K17" s="182">
        <v>20</v>
      </c>
      <c r="L17" s="177">
        <f>IF(J17=1,LOOKUP(H17,C1:D6))*I17/100</f>
        <v>0</v>
      </c>
      <c r="M17" s="194" t="str">
        <f>IF('vcai-AUTO'!H35="X",4,IF('vcai-AUTO'!I35="X",3,IF('vcai-AUTO'!J35="X",2,IF('vcai-AUTO'!K35="X",1,"   " ))))</f>
        <v xml:space="preserve">   </v>
      </c>
      <c r="N17" s="177">
        <f>IF(O17=0,0,P17/O18)</f>
        <v>0</v>
      </c>
      <c r="O17" s="194">
        <f>COUNTIF(M17,"&gt;=1")</f>
        <v>0</v>
      </c>
      <c r="P17" s="182">
        <f>K17</f>
        <v>20</v>
      </c>
      <c r="Q17" s="177">
        <f>IF(O17=1,LOOKUP(M17,C1:D6))*N17/100</f>
        <v>0</v>
      </c>
      <c r="R17" s="194" t="str">
        <f>IF('vcai-3° EVALUADOR'!G34="X",4,IF('vcai-3° EVALUADOR'!H34="X",3,IF('vcai-3° EVALUADOR'!I34="X",2,IF('vcai-3° EVALUADOR'!J34="X",1,IF('vcai-3° EVALUADOR'!K34="X","No Aplica","   " )))))</f>
        <v xml:space="preserve">   </v>
      </c>
      <c r="S17" s="177">
        <f>IF(T17=0,0,U17/T18)</f>
        <v>0</v>
      </c>
      <c r="T17" s="194">
        <f>COUNTIF(R17,"&gt;=1")</f>
        <v>0</v>
      </c>
      <c r="U17" s="177">
        <f>P17</f>
        <v>20</v>
      </c>
      <c r="V17" s="177">
        <f>IF(T17=1,LOOKUP(R17,C1:D6))*S17/100</f>
        <v>0</v>
      </c>
      <c r="W17" s="185"/>
      <c r="X17" s="178"/>
      <c r="Y17" s="178"/>
      <c r="Z17" s="177"/>
      <c r="AA17" s="178"/>
      <c r="AB17" s="178"/>
      <c r="AC17" s="178"/>
      <c r="AD17" s="178"/>
      <c r="AE17" s="658">
        <v>10</v>
      </c>
      <c r="AF17" s="655" t="s">
        <v>28</v>
      </c>
      <c r="AG17" s="655"/>
      <c r="AH17" s="655"/>
      <c r="AI17" s="182" t="e">
        <f>AG18*0.1</f>
        <v>#VALUE!</v>
      </c>
      <c r="AJ17" s="654" t="str">
        <f>AD10</f>
        <v>Verifica la Evaluación</v>
      </c>
      <c r="AK17" s="177" t="e">
        <f>AI17</f>
        <v>#VALUE!</v>
      </c>
      <c r="AL17" s="178"/>
      <c r="AM17" s="178"/>
      <c r="AN17" s="178"/>
      <c r="AO17" s="178"/>
      <c r="AP17" s="178"/>
      <c r="AQ17" s="178"/>
      <c r="AR17" s="178"/>
    </row>
    <row r="18" spans="1:44" s="367" customFormat="1" ht="24" hidden="1" x14ac:dyDescent="0.2">
      <c r="A18" s="178"/>
      <c r="B18" s="178"/>
      <c r="C18" s="178"/>
      <c r="D18" s="178"/>
      <c r="E18" s="178"/>
      <c r="F18" s="178"/>
      <c r="G18" s="178"/>
      <c r="H18" s="182">
        <f>SUM(K3,K6,K10,K14,K17)</f>
        <v>100</v>
      </c>
      <c r="I18" s="178"/>
      <c r="J18" s="194">
        <f>SUM(J16:J17)</f>
        <v>0</v>
      </c>
      <c r="K18" s="201" t="s">
        <v>232</v>
      </c>
      <c r="L18" s="360" t="str">
        <f>IF(J18&gt;0,SUM(L16:L17),"Verifica la evaluación")</f>
        <v>Verifica la evaluación</v>
      </c>
      <c r="M18" s="182">
        <f>SUM(P3,P6,P10,P14,P17)</f>
        <v>100</v>
      </c>
      <c r="N18" s="182"/>
      <c r="O18" s="194">
        <f>SUM(O16:O17)</f>
        <v>0</v>
      </c>
      <c r="P18" s="200" t="s">
        <v>232</v>
      </c>
      <c r="Q18" s="360" t="str">
        <f>IF(O18&gt;0,SUM(Q16:Q17),"Verifica la evaluación")</f>
        <v>Verifica la evaluación</v>
      </c>
      <c r="R18" s="182">
        <f>SUM(U3,U6,U10,U14,U17)</f>
        <v>100</v>
      </c>
      <c r="S18" s="177"/>
      <c r="T18" s="194">
        <f>SUM(T16:T17)</f>
        <v>0</v>
      </c>
      <c r="U18" s="179" t="s">
        <v>232</v>
      </c>
      <c r="V18" s="360" t="str">
        <f>IF(T18&gt;0,SUM(V16:V17),"Verifica la evaluación")</f>
        <v>Verifica la evaluación</v>
      </c>
      <c r="W18" s="185"/>
      <c r="X18" s="178"/>
      <c r="Y18" s="178"/>
      <c r="Z18" s="178"/>
      <c r="AA18" s="178"/>
      <c r="AB18" s="178"/>
      <c r="AC18" s="178"/>
      <c r="AD18" s="178"/>
      <c r="AE18" s="658"/>
      <c r="AF18" s="178"/>
      <c r="AG18" s="374" t="str">
        <f>AD9</f>
        <v>Revisa las Ponderaciones</v>
      </c>
      <c r="AH18" s="178"/>
      <c r="AI18" s="178"/>
      <c r="AJ18" s="654"/>
      <c r="AK18" s="196"/>
      <c r="AL18" s="178"/>
      <c r="AM18" s="178"/>
      <c r="AN18" s="178"/>
      <c r="AO18" s="178"/>
      <c r="AP18" s="178"/>
      <c r="AQ18" s="178"/>
      <c r="AR18" s="178"/>
    </row>
    <row r="19" spans="1:44" s="367" customFormat="1" ht="12.75" hidden="1" x14ac:dyDescent="0.2">
      <c r="A19" s="178"/>
      <c r="B19" s="178"/>
      <c r="C19" s="178"/>
      <c r="D19" s="178"/>
      <c r="E19" s="178"/>
      <c r="F19" s="178"/>
      <c r="G19" s="178"/>
      <c r="H19" s="178"/>
      <c r="I19" s="178"/>
      <c r="J19" s="178"/>
      <c r="K19" s="656" t="s">
        <v>233</v>
      </c>
      <c r="L19" s="654">
        <f>IF(H18=100,SUM(L4,L7,L11,L15,L18),IF(H18&lt;&gt;100,"Revisa las ponderaciones"))</f>
        <v>20</v>
      </c>
      <c r="M19" s="178"/>
      <c r="N19" s="182">
        <f>SUM(N1:N17)</f>
        <v>0</v>
      </c>
      <c r="O19" s="653">
        <f>SUM(O4,O7,O11,O15,O18)</f>
        <v>0</v>
      </c>
      <c r="P19" s="653" t="s">
        <v>233</v>
      </c>
      <c r="Q19" s="654">
        <f>IF(M18=100,SUM(Q4,Q7,Q11,Q15,Q18),IF(M18&lt;&gt;100,"Revisa las Ponderaciones"))</f>
        <v>0</v>
      </c>
      <c r="R19" s="194"/>
      <c r="S19" s="182">
        <f>SUM(S1:S17)</f>
        <v>0</v>
      </c>
      <c r="T19" s="653">
        <f>SUM(T4,T7,T11,T18,T15)</f>
        <v>0</v>
      </c>
      <c r="U19" s="656" t="s">
        <v>233</v>
      </c>
      <c r="V19" s="654">
        <f>IF(R18=100,SUM(V4,V7,V11,V15,V18),IF(R18&lt;&gt;100,"Revisa las Ponderaciones"))</f>
        <v>0</v>
      </c>
      <c r="W19" s="185"/>
      <c r="X19" s="178"/>
      <c r="Y19" s="178"/>
      <c r="Z19" s="194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</row>
    <row r="20" spans="1:44" s="367" customFormat="1" ht="12.75" hidden="1" x14ac:dyDescent="0.2">
      <c r="A20" s="178"/>
      <c r="B20" s="178"/>
      <c r="C20" s="178"/>
      <c r="D20" s="178"/>
      <c r="E20" s="178"/>
      <c r="F20" s="178"/>
      <c r="G20" s="178"/>
      <c r="H20" s="178"/>
      <c r="I20" s="182">
        <f>SUM(I1:I17)</f>
        <v>20</v>
      </c>
      <c r="J20" s="363">
        <f>SUM(J4,J7,J11,J15,J18)</f>
        <v>1</v>
      </c>
      <c r="K20" s="656"/>
      <c r="L20" s="654"/>
      <c r="M20" s="178"/>
      <c r="N20" s="177"/>
      <c r="O20" s="653"/>
      <c r="P20" s="653"/>
      <c r="Q20" s="654"/>
      <c r="R20" s="178"/>
      <c r="S20" s="178"/>
      <c r="T20" s="653"/>
      <c r="U20" s="656"/>
      <c r="V20" s="654"/>
      <c r="W20" s="178"/>
      <c r="X20" s="178"/>
      <c r="Y20" s="178"/>
      <c r="Z20" s="178"/>
      <c r="AA20" s="178"/>
      <c r="AB20" s="178"/>
      <c r="AC20" s="178"/>
      <c r="AD20" s="178"/>
      <c r="AE20" s="177">
        <f>SUM(AE2,AE13,AE17)</f>
        <v>100</v>
      </c>
      <c r="AF20" s="655" t="s">
        <v>91</v>
      </c>
      <c r="AG20" s="655"/>
      <c r="AH20" s="655"/>
      <c r="AI20" s="655"/>
      <c r="AJ20" s="653" t="e">
        <f>VLOOKUP(AK20,E1:G5,3)</f>
        <v>#VALUE!</v>
      </c>
      <c r="AK20" s="182" t="e">
        <f>SUM(AK1,AK13,AK17)</f>
        <v>#VALUE!</v>
      </c>
      <c r="AL20" s="178"/>
      <c r="AM20" s="178"/>
      <c r="AN20" s="178"/>
      <c r="AO20" s="178"/>
      <c r="AP20" s="178"/>
      <c r="AQ20" s="178"/>
      <c r="AR20" s="178"/>
    </row>
    <row r="21" spans="1:44" s="367" customFormat="1" ht="12.75" hidden="1" x14ac:dyDescent="0.2">
      <c r="A21" s="178"/>
      <c r="B21" s="178"/>
      <c r="C21" s="178"/>
      <c r="D21" s="178"/>
      <c r="E21" s="178"/>
      <c r="F21" s="178"/>
      <c r="G21" s="178"/>
      <c r="H21" s="178"/>
      <c r="I21" s="177"/>
      <c r="J21" s="202"/>
      <c r="K21" s="653" t="s">
        <v>234</v>
      </c>
      <c r="L21" s="654" t="str">
        <f>IF(L19="Revisa las ponderaciones","Aplica la evaluación",IF(H18=100,VLOOKUP(L19,E1:G5,3)))</f>
        <v>DEFICIENTE</v>
      </c>
      <c r="M21" s="178"/>
      <c r="N21" s="178"/>
      <c r="O21" s="653"/>
      <c r="P21" s="653" t="s">
        <v>234</v>
      </c>
      <c r="Q21" s="654" t="str">
        <f>IF(Q19="Revisa las ponderaciones","Aplica la evaluación",IF(M18=100,VLOOKUP(Q19,E1:G5,3)))</f>
        <v>Verifica la Evaluación</v>
      </c>
      <c r="R21" s="178"/>
      <c r="S21" s="178"/>
      <c r="T21" s="653"/>
      <c r="U21" s="653" t="s">
        <v>234</v>
      </c>
      <c r="V21" s="654" t="str">
        <f>IF(V19="revisa las Ponderaciones","Aplica la evaluación",IF(R18=100,VLOOKUP(V19,E1:G5,3)))</f>
        <v>Verifica la Evaluación</v>
      </c>
      <c r="W21" s="185"/>
      <c r="X21" s="178"/>
      <c r="Y21" s="178"/>
      <c r="Z21" s="178"/>
      <c r="AA21" s="178"/>
      <c r="AB21" s="178"/>
      <c r="AC21" s="178"/>
      <c r="AD21" s="178"/>
      <c r="AE21" s="178"/>
      <c r="AF21" s="179" t="s">
        <v>95</v>
      </c>
      <c r="AG21" s="375" t="str">
        <f>IF(AN14=0,"",IF(AN14&gt;1,AN14))</f>
        <v>Verifica el 1° requisito</v>
      </c>
      <c r="AH21" s="178"/>
      <c r="AI21" s="178"/>
      <c r="AJ21" s="653"/>
      <c r="AK21" s="178"/>
      <c r="AL21" s="178"/>
      <c r="AM21" s="178"/>
      <c r="AN21" s="178"/>
      <c r="AO21" s="178"/>
      <c r="AP21" s="178"/>
      <c r="AQ21" s="178"/>
      <c r="AR21" s="178"/>
    </row>
    <row r="22" spans="1:44" s="367" customFormat="1" ht="12.75" hidden="1" x14ac:dyDescent="0.2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653"/>
      <c r="L22" s="654"/>
      <c r="M22" s="178"/>
      <c r="N22" s="194"/>
      <c r="O22" s="178"/>
      <c r="P22" s="653"/>
      <c r="Q22" s="654"/>
      <c r="R22" s="178"/>
      <c r="S22" s="178"/>
      <c r="T22" s="194"/>
      <c r="U22" s="653"/>
      <c r="V22" s="654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</row>
    <row r="23" spans="1:44" s="367" customFormat="1" ht="12.75" hidden="1" x14ac:dyDescent="0.2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653"/>
      <c r="L23" s="654"/>
      <c r="M23" s="178"/>
      <c r="N23" s="178"/>
      <c r="O23" s="178"/>
      <c r="P23" s="653"/>
      <c r="Q23" s="654"/>
      <c r="R23" s="178"/>
      <c r="S23" s="178"/>
      <c r="T23" s="194"/>
      <c r="U23" s="653"/>
      <c r="V23" s="654"/>
      <c r="W23" s="178"/>
      <c r="X23" s="178"/>
      <c r="Y23" s="178"/>
      <c r="Z23" s="178"/>
      <c r="AA23" s="178"/>
      <c r="AB23" s="178"/>
      <c r="AC23" s="178"/>
      <c r="AD23" s="178"/>
      <c r="AE23" s="178"/>
      <c r="AF23" s="655" t="s">
        <v>96</v>
      </c>
      <c r="AG23" s="655"/>
      <c r="AH23" s="655"/>
      <c r="AI23" s="655"/>
      <c r="AJ23" s="653" t="e">
        <f>VLOOKUP(AK24,E1:G5,3)</f>
        <v>#VALUE!</v>
      </c>
      <c r="AK23" s="181" t="e">
        <f>IF(AG21&gt;0,SUM(AK20,AG21),IF(AG21&lt;=0,"Verifica el 1° Requisito",))</f>
        <v>#VALUE!</v>
      </c>
      <c r="AL23" s="178"/>
      <c r="AM23" s="178"/>
      <c r="AN23" s="178"/>
      <c r="AO23" s="178"/>
      <c r="AP23" s="178"/>
      <c r="AQ23" s="178"/>
      <c r="AR23" s="178"/>
    </row>
    <row r="24" spans="1:44" s="367" customFormat="1" ht="18" hidden="1" customHeight="1" x14ac:dyDescent="0.2">
      <c r="A24" s="178"/>
      <c r="B24" s="178"/>
      <c r="C24" s="178"/>
      <c r="D24" s="178"/>
      <c r="E24" s="178"/>
      <c r="F24" s="178"/>
      <c r="G24" s="178"/>
      <c r="H24" s="187" t="s">
        <v>21</v>
      </c>
      <c r="I24" s="187"/>
      <c r="J24" s="187"/>
      <c r="K24" s="187"/>
      <c r="L24" s="187"/>
      <c r="M24" s="187" t="s">
        <v>23</v>
      </c>
      <c r="N24" s="187"/>
      <c r="O24" s="187"/>
      <c r="P24" s="187"/>
      <c r="Q24" s="187"/>
      <c r="R24" s="187" t="s">
        <v>173</v>
      </c>
      <c r="S24" s="187"/>
      <c r="T24" s="187"/>
      <c r="U24" s="187"/>
      <c r="V24" s="187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653"/>
      <c r="AK24" s="182" t="e">
        <f>IF(AK23&gt;100,100,IF(AK23&lt;=100,AK23))</f>
        <v>#VALUE!</v>
      </c>
      <c r="AL24" s="178"/>
      <c r="AM24" s="178"/>
      <c r="AN24" s="178"/>
      <c r="AO24" s="178"/>
      <c r="AP24" s="178"/>
      <c r="AQ24" s="178"/>
      <c r="AR24" s="178"/>
    </row>
    <row r="25" spans="1:44" s="367" customFormat="1" ht="18" hidden="1" customHeight="1" x14ac:dyDescent="0.2">
      <c r="A25" s="178"/>
      <c r="B25" s="178"/>
      <c r="C25" s="178"/>
      <c r="D25" s="178"/>
      <c r="E25" s="178"/>
      <c r="F25" s="178"/>
      <c r="G25" s="178"/>
      <c r="H25" s="187" t="s">
        <v>99</v>
      </c>
      <c r="I25" s="187"/>
      <c r="J25" s="187"/>
      <c r="K25" s="187"/>
      <c r="L25" s="187"/>
      <c r="M25" s="187" t="s">
        <v>99</v>
      </c>
      <c r="N25" s="187"/>
      <c r="O25" s="187"/>
      <c r="P25" s="187"/>
      <c r="Q25" s="187"/>
      <c r="R25" s="187" t="s">
        <v>99</v>
      </c>
      <c r="S25" s="187"/>
      <c r="T25" s="187"/>
      <c r="U25" s="187"/>
      <c r="V25" s="187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</row>
    <row r="26" spans="1:44" s="367" customFormat="1" ht="18" hidden="1" customHeight="1" x14ac:dyDescent="0.2">
      <c r="A26" s="178"/>
      <c r="B26" s="178"/>
      <c r="C26" s="178"/>
      <c r="D26" s="178"/>
      <c r="E26" s="178"/>
      <c r="F26" s="178"/>
      <c r="G26" s="178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</row>
    <row r="27" spans="1:44" s="367" customFormat="1" ht="18" hidden="1" customHeight="1" x14ac:dyDescent="0.2">
      <c r="A27" s="178"/>
      <c r="B27" s="178"/>
      <c r="C27" s="178"/>
      <c r="D27" s="178"/>
      <c r="E27" s="178"/>
      <c r="F27" s="178"/>
      <c r="G27" s="178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78"/>
      <c r="X27" s="178"/>
      <c r="Y27" s="194"/>
      <c r="Z27" s="178"/>
      <c r="AA27" s="178"/>
      <c r="AB27" s="178"/>
      <c r="AC27" s="178"/>
      <c r="AD27" s="178"/>
      <c r="AE27" s="178"/>
      <c r="AF27" s="177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</row>
    <row r="28" spans="1:44" s="367" customFormat="1" ht="18" hidden="1" customHeight="1" x14ac:dyDescent="0.2">
      <c r="A28" s="178"/>
      <c r="B28" s="178"/>
      <c r="C28" s="178"/>
      <c r="D28" s="178"/>
      <c r="E28" s="178"/>
      <c r="F28" s="178"/>
      <c r="G28" s="178"/>
      <c r="H28" s="364"/>
      <c r="I28" s="181"/>
      <c r="J28" s="194"/>
      <c r="K28" s="178"/>
      <c r="L28" s="177"/>
      <c r="M28" s="364"/>
      <c r="N28" s="186"/>
      <c r="O28" s="178"/>
      <c r="P28" s="179"/>
      <c r="Q28" s="178"/>
      <c r="R28" s="178"/>
      <c r="S28" s="178"/>
      <c r="T28" s="194"/>
      <c r="U28" s="178"/>
      <c r="V28" s="178"/>
      <c r="W28" s="178"/>
      <c r="X28" s="178"/>
      <c r="Y28" s="178"/>
      <c r="Z28" s="178"/>
      <c r="AA28" s="178"/>
      <c r="AB28" s="178"/>
      <c r="AC28" s="194"/>
      <c r="AD28" s="194"/>
      <c r="AE28" s="363"/>
      <c r="AF28" s="182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</row>
    <row r="29" spans="1:44" s="367" customFormat="1" ht="18" hidden="1" customHeight="1" x14ac:dyDescent="0.2">
      <c r="A29" s="178"/>
      <c r="B29" s="178"/>
      <c r="C29" s="178"/>
      <c r="D29" s="178"/>
      <c r="E29" s="178"/>
      <c r="F29" s="178"/>
      <c r="G29" s="178"/>
      <c r="H29" s="364"/>
      <c r="I29" s="181"/>
      <c r="J29" s="194"/>
      <c r="K29" s="178"/>
      <c r="L29" s="177"/>
      <c r="M29" s="364"/>
      <c r="N29" s="186"/>
      <c r="O29" s="178"/>
      <c r="P29" s="178"/>
      <c r="Q29" s="178"/>
      <c r="R29" s="178"/>
      <c r="S29" s="178"/>
      <c r="T29" s="194"/>
      <c r="U29" s="178"/>
      <c r="V29" s="178"/>
      <c r="W29" s="178"/>
      <c r="X29" s="178"/>
      <c r="Y29" s="178"/>
      <c r="Z29" s="194"/>
      <c r="AA29" s="194"/>
      <c r="AB29" s="178"/>
      <c r="AC29" s="194"/>
      <c r="AD29" s="194"/>
      <c r="AE29" s="194"/>
      <c r="AF29" s="194"/>
      <c r="AG29" s="194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</row>
    <row r="30" spans="1:44" s="367" customFormat="1" ht="18" hidden="1" customHeight="1" x14ac:dyDescent="0.2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7"/>
      <c r="AA30" s="177"/>
      <c r="AB30" s="178"/>
      <c r="AC30" s="178"/>
      <c r="AD30" s="178"/>
      <c r="AE30" s="178"/>
      <c r="AF30" s="177"/>
      <c r="AG30" s="177"/>
      <c r="AH30" s="194"/>
      <c r="AI30" s="194"/>
      <c r="AJ30" s="194"/>
      <c r="AK30" s="178"/>
      <c r="AL30" s="178"/>
      <c r="AM30" s="178"/>
      <c r="AN30" s="178"/>
      <c r="AO30" s="178"/>
      <c r="AP30" s="178"/>
      <c r="AQ30" s="178"/>
      <c r="AR30" s="178"/>
    </row>
    <row r="31" spans="1:44" s="367" customFormat="1" ht="18" hidden="1" customHeight="1" x14ac:dyDescent="0.2">
      <c r="A31" s="178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7"/>
      <c r="AA31" s="177"/>
      <c r="AB31" s="177"/>
      <c r="AC31" s="177"/>
      <c r="AD31" s="177"/>
      <c r="AE31" s="178"/>
      <c r="AF31" s="194"/>
      <c r="AG31" s="177"/>
      <c r="AH31" s="177"/>
      <c r="AI31" s="194"/>
      <c r="AJ31" s="194"/>
      <c r="AK31" s="178"/>
      <c r="AL31" s="178"/>
      <c r="AM31" s="178"/>
      <c r="AN31" s="178"/>
      <c r="AO31" s="178"/>
      <c r="AP31" s="178"/>
      <c r="AQ31" s="178"/>
      <c r="AR31" s="178"/>
    </row>
  </sheetData>
  <sheetProtection password="BD53" sheet="1" objects="1" scenarios="1" selectLockedCells="1"/>
  <mergeCells count="41">
    <mergeCell ref="AA9:AC9"/>
    <mergeCell ref="AA10:AC10"/>
    <mergeCell ref="AQ5:AR6"/>
    <mergeCell ref="AL14:AM14"/>
    <mergeCell ref="AK3:AK6"/>
    <mergeCell ref="AG14:AH14"/>
    <mergeCell ref="AM15:AN15"/>
    <mergeCell ref="AP4:AQ4"/>
    <mergeCell ref="AF20:AI20"/>
    <mergeCell ref="C1:D1"/>
    <mergeCell ref="K19:K20"/>
    <mergeCell ref="L19:L20"/>
    <mergeCell ref="W16:Y16"/>
    <mergeCell ref="W11:Y11"/>
    <mergeCell ref="Z9:Z10"/>
    <mergeCell ref="AF1:AJ1"/>
    <mergeCell ref="AF13:AH13"/>
    <mergeCell ref="AE13:AE14"/>
    <mergeCell ref="AJ13:AJ15"/>
    <mergeCell ref="AF17:AH17"/>
    <mergeCell ref="AE17:AE18"/>
    <mergeCell ref="Q19:Q20"/>
    <mergeCell ref="AF2:AI2"/>
    <mergeCell ref="AJ5:AJ6"/>
    <mergeCell ref="AF10:AH10"/>
    <mergeCell ref="AI10:AI11"/>
    <mergeCell ref="K21:K23"/>
    <mergeCell ref="L21:L23"/>
    <mergeCell ref="O19:O21"/>
    <mergeCell ref="P19:P20"/>
    <mergeCell ref="V21:V23"/>
    <mergeCell ref="AJ17:AJ18"/>
    <mergeCell ref="P21:P23"/>
    <mergeCell ref="Q21:Q23"/>
    <mergeCell ref="T19:T21"/>
    <mergeCell ref="U21:U23"/>
    <mergeCell ref="AJ23:AJ24"/>
    <mergeCell ref="AJ20:AJ21"/>
    <mergeCell ref="AF23:AI23"/>
    <mergeCell ref="U19:U20"/>
    <mergeCell ref="V19:V20"/>
  </mergeCells>
  <phoneticPr fontId="0" type="noConversion"/>
  <printOptions horizontalCentered="1"/>
  <pageMargins left="0.97370078740157484" right="0.39370078740157483" top="0.59055118110236227" bottom="0.59055118110236227" header="0" footer="0"/>
  <pageSetup paperSize="9" scale="25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O82"/>
  <sheetViews>
    <sheetView showGridLines="0" zoomScale="80" zoomScaleNormal="80" zoomScaleSheetLayoutView="50" workbookViewId="0"/>
  </sheetViews>
  <sheetFormatPr baseColWidth="10" defaultColWidth="0" defaultRowHeight="12.75" zeroHeight="1" x14ac:dyDescent="0.2"/>
  <cols>
    <col min="1" max="1" width="1.7109375" customWidth="1"/>
    <col min="2" max="2" width="20.7109375" customWidth="1"/>
    <col min="3" max="3" width="23.140625" customWidth="1"/>
    <col min="4" max="4" width="17.85546875" customWidth="1"/>
    <col min="5" max="5" width="19" customWidth="1"/>
    <col min="6" max="6" width="9.140625" customWidth="1"/>
    <col min="7" max="7" width="24.85546875" customWidth="1"/>
    <col min="8" max="8" width="17" customWidth="1"/>
    <col min="9" max="9" width="14.5703125" customWidth="1"/>
    <col min="10" max="10" width="17.5703125" customWidth="1"/>
    <col min="11" max="11" width="17" customWidth="1"/>
    <col min="12" max="12" width="1.7109375" customWidth="1"/>
    <col min="13" max="16384" width="14" style="211" hidden="1"/>
  </cols>
  <sheetData>
    <row r="1" spans="1:15" s="57" customFormat="1" ht="3" customHeight="1" x14ac:dyDescent="0.25">
      <c r="A1" s="20"/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120"/>
      <c r="M1" s="211"/>
      <c r="N1" s="211"/>
      <c r="O1" s="211"/>
    </row>
    <row r="2" spans="1:15" s="57" customFormat="1" ht="39" customHeight="1" x14ac:dyDescent="0.2">
      <c r="A2" s="20"/>
      <c r="B2" s="504" t="s">
        <v>223</v>
      </c>
      <c r="C2" s="682"/>
      <c r="D2" s="682"/>
      <c r="E2" s="682"/>
      <c r="F2" s="682"/>
      <c r="G2" s="682"/>
      <c r="H2" s="682"/>
      <c r="I2" s="682"/>
      <c r="J2" s="682"/>
      <c r="K2" s="683"/>
      <c r="L2" s="120"/>
      <c r="M2" s="211"/>
      <c r="N2" s="211"/>
      <c r="O2" s="211"/>
    </row>
    <row r="3" spans="1:15" s="57" customFormat="1" ht="2.25" customHeight="1" x14ac:dyDescent="0.25">
      <c r="A3" s="20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120"/>
      <c r="M3" s="211"/>
      <c r="N3" s="211"/>
      <c r="O3" s="211"/>
    </row>
    <row r="4" spans="1:15" s="57" customFormat="1" ht="27" customHeight="1" x14ac:dyDescent="0.25">
      <c r="A4" s="118"/>
      <c r="B4" s="466">
        <f>'vcai-3° EVALUADOR'!B3</f>
        <v>0</v>
      </c>
      <c r="C4" s="467"/>
      <c r="D4" s="467"/>
      <c r="E4" s="467"/>
      <c r="F4" s="242"/>
      <c r="G4" s="467">
        <f>'vcai-3° EVALUADOR'!G3</f>
        <v>0</v>
      </c>
      <c r="H4" s="467"/>
      <c r="I4" s="289"/>
      <c r="J4" s="467">
        <f>'vcai-3° EVALUADOR'!J3</f>
        <v>0</v>
      </c>
      <c r="K4" s="468"/>
      <c r="L4" s="19"/>
      <c r="M4" s="211"/>
      <c r="N4" s="211"/>
      <c r="O4" s="211"/>
    </row>
    <row r="5" spans="1:15" s="230" customFormat="1" ht="11.25" customHeight="1" x14ac:dyDescent="0.2">
      <c r="A5" s="119"/>
      <c r="B5" s="661" t="str">
        <f>'vcai-3° EVALUADOR'!B4</f>
        <v>NOMBRE DEL EVALUADO</v>
      </c>
      <c r="C5" s="585"/>
      <c r="D5" s="585"/>
      <c r="E5" s="585"/>
      <c r="F5" s="244"/>
      <c r="G5" s="585" t="str">
        <f>'vcai-3° EVALUADOR'!G4</f>
        <v>RFC</v>
      </c>
      <c r="H5" s="585"/>
      <c r="I5" s="244"/>
      <c r="J5" s="585" t="str">
        <f>'vcai-3° EVALUADOR'!J4</f>
        <v>CURP</v>
      </c>
      <c r="K5" s="586"/>
      <c r="L5" s="121"/>
      <c r="M5" s="211"/>
      <c r="N5" s="211"/>
      <c r="O5" s="211"/>
    </row>
    <row r="6" spans="1:15" s="57" customFormat="1" ht="27" customHeight="1" x14ac:dyDescent="0.25">
      <c r="A6" s="118"/>
      <c r="B6" s="466">
        <f>'vcai-3° EVALUADOR'!B5</f>
        <v>0</v>
      </c>
      <c r="C6" s="467"/>
      <c r="D6" s="467"/>
      <c r="E6" s="467"/>
      <c r="F6" s="467"/>
      <c r="G6" s="467"/>
      <c r="H6" s="467"/>
      <c r="I6" s="289"/>
      <c r="J6" s="605">
        <f>'vcai-3° EVALUADOR'!J5</f>
        <v>0</v>
      </c>
      <c r="K6" s="606"/>
      <c r="L6" s="19"/>
      <c r="M6" s="211"/>
      <c r="N6" s="211"/>
      <c r="O6" s="211"/>
    </row>
    <row r="7" spans="1:15" s="230" customFormat="1" x14ac:dyDescent="0.2">
      <c r="A7" s="119"/>
      <c r="B7" s="661" t="str">
        <f>'vcai-3° EVALUADOR'!B6</f>
        <v>DENOMINACIÓN DEL PUESTO</v>
      </c>
      <c r="C7" s="585"/>
      <c r="D7" s="585"/>
      <c r="E7" s="585"/>
      <c r="F7" s="585"/>
      <c r="G7" s="585"/>
      <c r="H7" s="585"/>
      <c r="I7" s="244"/>
      <c r="J7" s="608" t="str">
        <f>'vcai-3° EVALUADOR'!J6</f>
        <v>RUSP</v>
      </c>
      <c r="K7" s="635"/>
      <c r="L7" s="121"/>
      <c r="M7" s="211"/>
      <c r="N7" s="211"/>
      <c r="O7" s="211"/>
    </row>
    <row r="8" spans="1:15" s="57" customFormat="1" ht="27" customHeight="1" x14ac:dyDescent="0.25">
      <c r="A8" s="118"/>
      <c r="B8" s="466">
        <f>'vcai-3° EVALUADOR'!B7</f>
        <v>0</v>
      </c>
      <c r="C8" s="467"/>
      <c r="D8" s="467"/>
      <c r="E8" s="467"/>
      <c r="F8" s="289"/>
      <c r="G8" s="467">
        <f>'vcai-3° EVALUADOR'!G7</f>
        <v>0</v>
      </c>
      <c r="H8" s="467"/>
      <c r="I8" s="467"/>
      <c r="J8" s="467"/>
      <c r="K8" s="468"/>
      <c r="L8" s="19"/>
      <c r="M8" s="211"/>
      <c r="N8" s="211"/>
      <c r="O8" s="211"/>
    </row>
    <row r="9" spans="1:15" s="230" customFormat="1" ht="11.25" customHeight="1" x14ac:dyDescent="0.2">
      <c r="A9" s="119"/>
      <c r="B9" s="634" t="str">
        <f>'vcai-3° EVALUADOR'!B8</f>
        <v>NOMBRE DE LA DEPENDENCIA U ÓRGANO ADMINISTRATIVO DESCONCENTRADO</v>
      </c>
      <c r="C9" s="608"/>
      <c r="D9" s="608"/>
      <c r="E9" s="608"/>
      <c r="F9" s="244"/>
      <c r="G9" s="608" t="str">
        <f>'vcai-3° EVALUADOR'!G8</f>
        <v>CLAVE Y NOMBRE DE LA UNIDAD RESPONSABLE</v>
      </c>
      <c r="H9" s="608"/>
      <c r="I9" s="608"/>
      <c r="J9" s="608"/>
      <c r="K9" s="635"/>
      <c r="L9" s="121"/>
      <c r="M9" s="211"/>
      <c r="N9" s="211"/>
      <c r="O9" s="211"/>
    </row>
    <row r="10" spans="1:15" s="57" customFormat="1" ht="27" customHeight="1" x14ac:dyDescent="0.25">
      <c r="A10" s="118"/>
      <c r="B10" s="466">
        <f>'vcai-3° EVALUADOR'!B9</f>
        <v>0</v>
      </c>
      <c r="C10" s="467"/>
      <c r="D10" s="467"/>
      <c r="E10" s="467"/>
      <c r="F10" s="467"/>
      <c r="G10" s="467"/>
      <c r="H10" s="467"/>
      <c r="I10" s="467"/>
      <c r="J10" s="467"/>
      <c r="K10" s="468"/>
      <c r="L10" s="19"/>
      <c r="M10" s="211"/>
      <c r="N10" s="211"/>
      <c r="O10" s="211"/>
    </row>
    <row r="11" spans="1:15" s="230" customFormat="1" ht="11.25" customHeight="1" x14ac:dyDescent="0.2">
      <c r="A11" s="119"/>
      <c r="B11" s="630" t="str">
        <f>'vcai-3° EVALUADOR'!B10</f>
        <v>LUGAR y FECHA DE LA APLICACIÓN:</v>
      </c>
      <c r="C11" s="631"/>
      <c r="D11" s="631"/>
      <c r="E11" s="631"/>
      <c r="F11" s="631"/>
      <c r="G11" s="631"/>
      <c r="H11" s="631"/>
      <c r="I11" s="631"/>
      <c r="J11" s="631"/>
      <c r="K11" s="632"/>
      <c r="L11" s="121"/>
      <c r="M11" s="211"/>
      <c r="N11" s="211"/>
      <c r="O11" s="211"/>
    </row>
    <row r="12" spans="1:15" s="57" customFormat="1" ht="2.4500000000000002" customHeight="1" x14ac:dyDescent="0.2">
      <c r="A12" s="118"/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19"/>
      <c r="M12" s="211"/>
      <c r="N12" s="211"/>
      <c r="O12" s="211"/>
    </row>
    <row r="13" spans="1:15" s="57" customFormat="1" ht="36" customHeight="1" x14ac:dyDescent="0.2">
      <c r="A13" s="20"/>
      <c r="B13" s="537" t="s">
        <v>134</v>
      </c>
      <c r="C13" s="538"/>
      <c r="D13" s="538"/>
      <c r="E13" s="538"/>
      <c r="F13" s="538"/>
      <c r="G13" s="538"/>
      <c r="H13" s="538"/>
      <c r="I13" s="538"/>
      <c r="J13" s="538"/>
      <c r="K13" s="539"/>
      <c r="L13" s="120"/>
      <c r="M13" s="211"/>
      <c r="N13" s="211"/>
      <c r="O13" s="211"/>
    </row>
    <row r="14" spans="1:15" s="57" customFormat="1" ht="38.25" customHeight="1" x14ac:dyDescent="0.2">
      <c r="A14" s="20"/>
      <c r="B14" s="665" t="s">
        <v>245</v>
      </c>
      <c r="C14" s="666"/>
      <c r="D14" s="666"/>
      <c r="E14" s="666"/>
      <c r="F14" s="666"/>
      <c r="G14" s="668"/>
      <c r="H14" s="270" t="s">
        <v>188</v>
      </c>
      <c r="I14" s="270" t="s">
        <v>133</v>
      </c>
      <c r="J14" s="270" t="s">
        <v>181</v>
      </c>
      <c r="K14" s="270" t="s">
        <v>187</v>
      </c>
      <c r="L14" s="120"/>
      <c r="M14" s="211"/>
      <c r="N14" s="211"/>
      <c r="O14" s="211"/>
    </row>
    <row r="15" spans="1:15" s="224" customFormat="1" ht="30" customHeight="1" x14ac:dyDescent="0.2">
      <c r="A15" s="123"/>
      <c r="B15" s="527" t="s">
        <v>113</v>
      </c>
      <c r="C15" s="528"/>
      <c r="D15" s="528"/>
      <c r="E15" s="528"/>
      <c r="F15" s="528"/>
      <c r="G15" s="529"/>
      <c r="H15" s="17"/>
      <c r="I15" s="15"/>
      <c r="J15" s="17"/>
      <c r="K15" s="17"/>
      <c r="L15" s="122"/>
      <c r="M15" s="211"/>
      <c r="N15" s="211"/>
      <c r="O15" s="211"/>
    </row>
    <row r="16" spans="1:15" s="224" customFormat="1" ht="21" customHeight="1" x14ac:dyDescent="0.2">
      <c r="A16" s="123"/>
      <c r="B16" s="527" t="s">
        <v>114</v>
      </c>
      <c r="C16" s="528" t="s">
        <v>104</v>
      </c>
      <c r="D16" s="528"/>
      <c r="E16" s="528" t="s">
        <v>104</v>
      </c>
      <c r="F16" s="528" t="s">
        <v>104</v>
      </c>
      <c r="G16" s="529" t="s">
        <v>104</v>
      </c>
      <c r="H16" s="17"/>
      <c r="I16" s="15"/>
      <c r="J16" s="17"/>
      <c r="K16" s="17"/>
      <c r="L16" s="122"/>
      <c r="M16" s="211"/>
      <c r="N16" s="211"/>
      <c r="O16" s="211"/>
    </row>
    <row r="17" spans="1:15" s="224" customFormat="1" ht="30" customHeight="1" x14ac:dyDescent="0.2">
      <c r="A17" s="123"/>
      <c r="B17" s="527" t="s">
        <v>115</v>
      </c>
      <c r="C17" s="528" t="s">
        <v>109</v>
      </c>
      <c r="D17" s="528"/>
      <c r="E17" s="528" t="s">
        <v>109</v>
      </c>
      <c r="F17" s="528" t="s">
        <v>109</v>
      </c>
      <c r="G17" s="529" t="s">
        <v>109</v>
      </c>
      <c r="H17" s="17"/>
      <c r="I17" s="15"/>
      <c r="J17" s="15"/>
      <c r="K17" s="17"/>
      <c r="L17" s="122"/>
      <c r="M17" s="211"/>
      <c r="N17" s="211"/>
      <c r="O17" s="211"/>
    </row>
    <row r="18" spans="1:15" s="57" customFormat="1" ht="47.25" customHeight="1" x14ac:dyDescent="0.2">
      <c r="A18" s="20"/>
      <c r="B18" s="662" t="s">
        <v>171</v>
      </c>
      <c r="C18" s="663"/>
      <c r="D18" s="663"/>
      <c r="E18" s="663"/>
      <c r="F18" s="663"/>
      <c r="G18" s="663"/>
      <c r="H18" s="663"/>
      <c r="I18" s="663"/>
      <c r="J18" s="663"/>
      <c r="K18" s="664"/>
      <c r="L18" s="113"/>
      <c r="M18" s="211"/>
      <c r="N18" s="211"/>
      <c r="O18" s="211"/>
    </row>
    <row r="19" spans="1:15" s="57" customFormat="1" ht="38.25" customHeight="1" x14ac:dyDescent="0.2">
      <c r="A19" s="20"/>
      <c r="B19" s="665" t="s">
        <v>245</v>
      </c>
      <c r="C19" s="666"/>
      <c r="D19" s="667"/>
      <c r="E19" s="548"/>
      <c r="F19" s="548"/>
      <c r="G19" s="549"/>
      <c r="H19" s="270" t="s">
        <v>47</v>
      </c>
      <c r="I19" s="270" t="s">
        <v>133</v>
      </c>
      <c r="J19" s="270" t="s">
        <v>84</v>
      </c>
      <c r="K19" s="270" t="s">
        <v>48</v>
      </c>
      <c r="L19" s="113"/>
      <c r="M19" s="211"/>
      <c r="N19" s="211"/>
      <c r="O19" s="211"/>
    </row>
    <row r="20" spans="1:15" s="57" customFormat="1" ht="21" customHeight="1" x14ac:dyDescent="0.2">
      <c r="A20" s="20"/>
      <c r="B20" s="527" t="s">
        <v>116</v>
      </c>
      <c r="C20" s="528" t="s">
        <v>105</v>
      </c>
      <c r="D20" s="528"/>
      <c r="E20" s="528" t="s">
        <v>105</v>
      </c>
      <c r="F20" s="528" t="s">
        <v>105</v>
      </c>
      <c r="G20" s="529" t="s">
        <v>105</v>
      </c>
      <c r="H20" s="15"/>
      <c r="I20" s="15"/>
      <c r="J20" s="15"/>
      <c r="K20" s="15"/>
      <c r="L20" s="120"/>
      <c r="M20" s="211"/>
      <c r="N20" s="211"/>
      <c r="O20" s="211"/>
    </row>
    <row r="21" spans="1:15" s="57" customFormat="1" ht="21" customHeight="1" x14ac:dyDescent="0.2">
      <c r="A21" s="20"/>
      <c r="B21" s="527" t="s">
        <v>117</v>
      </c>
      <c r="C21" s="528" t="s">
        <v>110</v>
      </c>
      <c r="D21" s="528"/>
      <c r="E21" s="528" t="s">
        <v>110</v>
      </c>
      <c r="F21" s="528" t="s">
        <v>110</v>
      </c>
      <c r="G21" s="529" t="s">
        <v>110</v>
      </c>
      <c r="H21" s="15"/>
      <c r="I21" s="15"/>
      <c r="J21" s="15"/>
      <c r="K21" s="15"/>
      <c r="L21" s="120"/>
      <c r="M21" s="211"/>
      <c r="N21" s="211"/>
      <c r="O21" s="211"/>
    </row>
    <row r="22" spans="1:15" s="57" customFormat="1" ht="60.75" customHeight="1" x14ac:dyDescent="0.2">
      <c r="A22" s="20"/>
      <c r="B22" s="662" t="s">
        <v>135</v>
      </c>
      <c r="C22" s="663"/>
      <c r="D22" s="663"/>
      <c r="E22" s="663"/>
      <c r="F22" s="663"/>
      <c r="G22" s="663"/>
      <c r="H22" s="663"/>
      <c r="I22" s="663"/>
      <c r="J22" s="663"/>
      <c r="K22" s="664"/>
      <c r="L22" s="120"/>
      <c r="M22" s="211"/>
      <c r="N22" s="211"/>
      <c r="O22" s="211"/>
    </row>
    <row r="23" spans="1:15" s="57" customFormat="1" ht="38.25" customHeight="1" x14ac:dyDescent="0.2">
      <c r="A23" s="20"/>
      <c r="B23" s="665" t="s">
        <v>245</v>
      </c>
      <c r="C23" s="666"/>
      <c r="D23" s="667"/>
      <c r="E23" s="548"/>
      <c r="F23" s="548"/>
      <c r="G23" s="549"/>
      <c r="H23" s="270" t="s">
        <v>47</v>
      </c>
      <c r="I23" s="270" t="s">
        <v>133</v>
      </c>
      <c r="J23" s="270" t="s">
        <v>84</v>
      </c>
      <c r="K23" s="270" t="s">
        <v>48</v>
      </c>
      <c r="L23" s="120"/>
      <c r="M23" s="211"/>
      <c r="N23" s="211"/>
      <c r="O23" s="211"/>
    </row>
    <row r="24" spans="1:15" s="224" customFormat="1" ht="24.75" customHeight="1" x14ac:dyDescent="0.2">
      <c r="A24" s="123"/>
      <c r="B24" s="527" t="s">
        <v>118</v>
      </c>
      <c r="C24" s="528" t="s">
        <v>101</v>
      </c>
      <c r="D24" s="528"/>
      <c r="E24" s="528" t="s">
        <v>101</v>
      </c>
      <c r="F24" s="528" t="s">
        <v>101</v>
      </c>
      <c r="G24" s="529" t="s">
        <v>101</v>
      </c>
      <c r="H24" s="15"/>
      <c r="I24" s="15"/>
      <c r="J24" s="15"/>
      <c r="K24" s="15"/>
      <c r="L24" s="126"/>
      <c r="M24" s="211"/>
      <c r="N24" s="211"/>
      <c r="O24" s="211"/>
    </row>
    <row r="25" spans="1:15" s="224" customFormat="1" ht="24.75" customHeight="1" x14ac:dyDescent="0.2">
      <c r="A25" s="123"/>
      <c r="B25" s="527" t="s">
        <v>119</v>
      </c>
      <c r="C25" s="528" t="s">
        <v>106</v>
      </c>
      <c r="D25" s="528"/>
      <c r="E25" s="528" t="s">
        <v>106</v>
      </c>
      <c r="F25" s="528" t="s">
        <v>106</v>
      </c>
      <c r="G25" s="529" t="s">
        <v>106</v>
      </c>
      <c r="H25" s="15"/>
      <c r="I25" s="15"/>
      <c r="J25" s="15"/>
      <c r="K25" s="15"/>
      <c r="L25" s="126"/>
      <c r="M25" s="211"/>
      <c r="N25" s="211"/>
      <c r="O25" s="211"/>
    </row>
    <row r="26" spans="1:15" s="224" customFormat="1" ht="24" customHeight="1" x14ac:dyDescent="0.2">
      <c r="A26" s="123"/>
      <c r="B26" s="527" t="s">
        <v>120</v>
      </c>
      <c r="C26" s="528" t="s">
        <v>111</v>
      </c>
      <c r="D26" s="528"/>
      <c r="E26" s="528" t="s">
        <v>111</v>
      </c>
      <c r="F26" s="528" t="s">
        <v>111</v>
      </c>
      <c r="G26" s="529" t="s">
        <v>111</v>
      </c>
      <c r="H26" s="15"/>
      <c r="I26" s="15"/>
      <c r="J26" s="15"/>
      <c r="K26" s="15"/>
      <c r="L26" s="126"/>
      <c r="M26" s="211"/>
      <c r="N26" s="211"/>
      <c r="O26" s="211"/>
    </row>
    <row r="27" spans="1:15" s="57" customFormat="1" ht="46.5" customHeight="1" x14ac:dyDescent="0.2">
      <c r="A27" s="20"/>
      <c r="B27" s="684" t="s">
        <v>170</v>
      </c>
      <c r="C27" s="685"/>
      <c r="D27" s="685"/>
      <c r="E27" s="685"/>
      <c r="F27" s="685"/>
      <c r="G27" s="685"/>
      <c r="H27" s="685"/>
      <c r="I27" s="685"/>
      <c r="J27" s="685"/>
      <c r="K27" s="686"/>
      <c r="L27" s="120"/>
      <c r="M27" s="211"/>
      <c r="N27" s="211"/>
      <c r="O27" s="211"/>
    </row>
    <row r="28" spans="1:15" s="57" customFormat="1" ht="32.25" customHeight="1" x14ac:dyDescent="0.2">
      <c r="A28" s="20"/>
      <c r="B28" s="665" t="s">
        <v>245</v>
      </c>
      <c r="C28" s="666"/>
      <c r="D28" s="667"/>
      <c r="E28" s="548"/>
      <c r="F28" s="548"/>
      <c r="G28" s="549"/>
      <c r="H28" s="270" t="s">
        <v>47</v>
      </c>
      <c r="I28" s="270" t="s">
        <v>133</v>
      </c>
      <c r="J28" s="270" t="s">
        <v>84</v>
      </c>
      <c r="K28" s="270" t="s">
        <v>48</v>
      </c>
      <c r="L28" s="120"/>
      <c r="M28" s="211"/>
      <c r="N28" s="211"/>
      <c r="O28" s="211"/>
    </row>
    <row r="29" spans="1:15" s="225" customFormat="1" ht="24.75" customHeight="1" x14ac:dyDescent="0.2">
      <c r="A29" s="136"/>
      <c r="B29" s="527" t="s">
        <v>121</v>
      </c>
      <c r="C29" s="528" t="s">
        <v>102</v>
      </c>
      <c r="D29" s="528"/>
      <c r="E29" s="528" t="s">
        <v>102</v>
      </c>
      <c r="F29" s="528" t="s">
        <v>102</v>
      </c>
      <c r="G29" s="529" t="s">
        <v>102</v>
      </c>
      <c r="H29" s="16"/>
      <c r="I29" s="16"/>
      <c r="J29" s="16"/>
      <c r="K29" s="16"/>
      <c r="L29" s="137"/>
      <c r="M29" s="211"/>
      <c r="N29" s="211"/>
      <c r="O29" s="211"/>
    </row>
    <row r="30" spans="1:15" s="225" customFormat="1" ht="31.5" customHeight="1" x14ac:dyDescent="0.2">
      <c r="A30" s="136"/>
      <c r="B30" s="527" t="s">
        <v>122</v>
      </c>
      <c r="C30" s="528" t="s">
        <v>107</v>
      </c>
      <c r="D30" s="528"/>
      <c r="E30" s="528" t="s">
        <v>107</v>
      </c>
      <c r="F30" s="528" t="s">
        <v>107</v>
      </c>
      <c r="G30" s="529" t="s">
        <v>107</v>
      </c>
      <c r="H30" s="16"/>
      <c r="I30" s="16"/>
      <c r="J30" s="16"/>
      <c r="K30" s="16"/>
      <c r="L30" s="137"/>
      <c r="M30" s="211"/>
      <c r="N30" s="211"/>
      <c r="O30" s="211"/>
    </row>
    <row r="31" spans="1:15" s="224" customFormat="1" ht="21" customHeight="1" x14ac:dyDescent="0.2">
      <c r="A31" s="123"/>
      <c r="B31" s="527" t="s">
        <v>123</v>
      </c>
      <c r="C31" s="528" t="s">
        <v>112</v>
      </c>
      <c r="D31" s="528"/>
      <c r="E31" s="528" t="s">
        <v>112</v>
      </c>
      <c r="F31" s="528" t="s">
        <v>112</v>
      </c>
      <c r="G31" s="529" t="s">
        <v>112</v>
      </c>
      <c r="H31" s="16"/>
      <c r="I31" s="16"/>
      <c r="J31" s="16"/>
      <c r="K31" s="16"/>
      <c r="L31" s="126"/>
      <c r="M31" s="211"/>
      <c r="N31" s="211"/>
      <c r="O31" s="211"/>
    </row>
    <row r="32" spans="1:15" s="57" customFormat="1" ht="62.25" customHeight="1" x14ac:dyDescent="0.2">
      <c r="A32" s="20"/>
      <c r="B32" s="674" t="s">
        <v>169</v>
      </c>
      <c r="C32" s="675"/>
      <c r="D32" s="675"/>
      <c r="E32" s="675"/>
      <c r="F32" s="675"/>
      <c r="G32" s="675"/>
      <c r="H32" s="675"/>
      <c r="I32" s="675"/>
      <c r="J32" s="675"/>
      <c r="K32" s="676"/>
      <c r="L32" s="120"/>
      <c r="M32" s="211"/>
      <c r="N32" s="211"/>
      <c r="O32" s="211"/>
    </row>
    <row r="33" spans="1:15" s="57" customFormat="1" ht="38.25" customHeight="1" x14ac:dyDescent="0.2">
      <c r="A33" s="20"/>
      <c r="B33" s="665" t="s">
        <v>245</v>
      </c>
      <c r="C33" s="666"/>
      <c r="D33" s="667"/>
      <c r="E33" s="548"/>
      <c r="F33" s="548"/>
      <c r="G33" s="549"/>
      <c r="H33" s="270" t="s">
        <v>47</v>
      </c>
      <c r="I33" s="270" t="s">
        <v>133</v>
      </c>
      <c r="J33" s="270" t="s">
        <v>84</v>
      </c>
      <c r="K33" s="270" t="s">
        <v>48</v>
      </c>
      <c r="L33" s="120"/>
      <c r="M33" s="211"/>
      <c r="N33" s="211"/>
      <c r="O33" s="211"/>
    </row>
    <row r="34" spans="1:15" s="224" customFormat="1" ht="30" customHeight="1" x14ac:dyDescent="0.2">
      <c r="A34" s="123"/>
      <c r="B34" s="527" t="s">
        <v>124</v>
      </c>
      <c r="C34" s="528" t="s">
        <v>103</v>
      </c>
      <c r="D34" s="528"/>
      <c r="E34" s="528" t="s">
        <v>103</v>
      </c>
      <c r="F34" s="528" t="s">
        <v>103</v>
      </c>
      <c r="G34" s="529" t="s">
        <v>103</v>
      </c>
      <c r="H34" s="16"/>
      <c r="I34" s="16"/>
      <c r="J34" s="16"/>
      <c r="K34" s="16"/>
      <c r="L34" s="126"/>
      <c r="M34" s="211"/>
      <c r="N34" s="211"/>
      <c r="O34" s="211"/>
    </row>
    <row r="35" spans="1:15" s="224" customFormat="1" ht="24.75" customHeight="1" x14ac:dyDescent="0.2">
      <c r="A35" s="123"/>
      <c r="B35" s="552" t="s">
        <v>125</v>
      </c>
      <c r="C35" s="553" t="s">
        <v>108</v>
      </c>
      <c r="D35" s="553"/>
      <c r="E35" s="553" t="s">
        <v>108</v>
      </c>
      <c r="F35" s="553" t="s">
        <v>108</v>
      </c>
      <c r="G35" s="554" t="s">
        <v>108</v>
      </c>
      <c r="H35" s="16"/>
      <c r="I35" s="16"/>
      <c r="J35" s="16"/>
      <c r="K35" s="16"/>
      <c r="L35" s="126"/>
      <c r="M35" s="211"/>
      <c r="N35" s="211"/>
      <c r="O35" s="211"/>
    </row>
    <row r="36" spans="1:15" s="224" customFormat="1" ht="3" customHeight="1" x14ac:dyDescent="0.2">
      <c r="A36" s="123"/>
      <c r="B36" s="124"/>
      <c r="C36" s="125"/>
      <c r="D36" s="124"/>
      <c r="E36" s="124"/>
      <c r="F36" s="124"/>
      <c r="G36" s="124"/>
      <c r="H36" s="46"/>
      <c r="I36" s="46"/>
      <c r="J36" s="46"/>
      <c r="K36" s="46"/>
      <c r="L36" s="126"/>
      <c r="M36" s="211"/>
      <c r="N36" s="211"/>
      <c r="O36" s="211"/>
    </row>
    <row r="37" spans="1:15" s="57" customFormat="1" ht="15" customHeight="1" x14ac:dyDescent="0.2">
      <c r="A37" s="20"/>
      <c r="B37" s="127" t="s">
        <v>37</v>
      </c>
      <c r="C37" s="304" t="str">
        <f>'tablas de calculo'!Q4</f>
        <v>Verifica la evaluación</v>
      </c>
      <c r="D37" s="130"/>
      <c r="E37" s="20"/>
      <c r="F37" s="20"/>
      <c r="G37" s="20"/>
      <c r="H37" s="20"/>
      <c r="I37" s="20"/>
      <c r="J37" s="20"/>
      <c r="K37" s="20"/>
      <c r="L37" s="120"/>
      <c r="M37" s="211"/>
      <c r="N37" s="211"/>
      <c r="O37" s="211"/>
    </row>
    <row r="38" spans="1:15" s="57" customFormat="1" ht="15" customHeight="1" x14ac:dyDescent="0.2">
      <c r="A38" s="20"/>
      <c r="B38" s="127" t="s">
        <v>0</v>
      </c>
      <c r="C38" s="304" t="str">
        <f>'tablas de calculo'!Q7</f>
        <v>Verifica la evaluación</v>
      </c>
      <c r="D38" s="130"/>
      <c r="E38" s="20"/>
      <c r="F38" s="20"/>
      <c r="G38" s="20"/>
      <c r="H38" s="20"/>
      <c r="I38" s="20"/>
      <c r="J38" s="20"/>
      <c r="K38" s="20"/>
      <c r="L38" s="120"/>
      <c r="M38" s="211"/>
      <c r="N38" s="211"/>
      <c r="O38" s="211"/>
    </row>
    <row r="39" spans="1:15" s="57" customFormat="1" ht="15" customHeight="1" x14ac:dyDescent="0.2">
      <c r="A39" s="20"/>
      <c r="B39" s="128" t="s">
        <v>1</v>
      </c>
      <c r="C39" s="304" t="str">
        <f>'tablas de calculo'!Q11</f>
        <v>Verifica la evaluación</v>
      </c>
      <c r="D39" s="130"/>
      <c r="E39" s="20"/>
      <c r="F39" s="20"/>
      <c r="G39" s="20"/>
      <c r="H39" s="20"/>
      <c r="I39" s="20"/>
      <c r="J39" s="20"/>
      <c r="K39" s="20"/>
      <c r="L39" s="120"/>
      <c r="M39" s="211"/>
      <c r="N39" s="211"/>
      <c r="O39" s="211"/>
    </row>
    <row r="40" spans="1:15" s="57" customFormat="1" ht="15" customHeight="1" x14ac:dyDescent="0.2">
      <c r="A40" s="20"/>
      <c r="B40" s="128" t="s">
        <v>3</v>
      </c>
      <c r="C40" s="304" t="str">
        <f>'tablas de calculo'!Q15</f>
        <v>Verifica la evaluacion</v>
      </c>
      <c r="D40" s="130"/>
      <c r="E40" s="20"/>
      <c r="F40" s="20"/>
      <c r="G40" s="20"/>
      <c r="H40" s="20"/>
      <c r="I40" s="20"/>
      <c r="J40" s="20"/>
      <c r="K40" s="20"/>
      <c r="L40" s="120"/>
      <c r="M40" s="211"/>
      <c r="N40" s="211"/>
      <c r="O40" s="211"/>
    </row>
    <row r="41" spans="1:15" s="57" customFormat="1" ht="15" customHeight="1" thickBot="1" x14ac:dyDescent="0.25">
      <c r="A41" s="20"/>
      <c r="B41" s="128" t="s">
        <v>2</v>
      </c>
      <c r="C41" s="305" t="str">
        <f>'tablas de calculo'!Q18</f>
        <v>Verifica la evaluación</v>
      </c>
      <c r="D41" s="130"/>
      <c r="E41" s="20"/>
      <c r="F41" s="20"/>
      <c r="G41" s="20"/>
      <c r="H41" s="677"/>
      <c r="I41" s="677"/>
      <c r="J41" s="677"/>
      <c r="K41" s="20"/>
      <c r="L41" s="120"/>
      <c r="M41" s="211"/>
      <c r="N41" s="211"/>
      <c r="O41" s="211"/>
    </row>
    <row r="42" spans="1:15" s="57" customFormat="1" ht="29.1" customHeight="1" x14ac:dyDescent="0.2">
      <c r="A42" s="20"/>
      <c r="B42" s="129" t="s">
        <v>6</v>
      </c>
      <c r="C42" s="306">
        <f>'tablas de calculo'!Q19</f>
        <v>0</v>
      </c>
      <c r="D42" s="131"/>
      <c r="E42" s="20"/>
      <c r="F42" s="20"/>
      <c r="G42" s="20"/>
      <c r="H42" s="677"/>
      <c r="I42" s="677"/>
      <c r="J42" s="677"/>
      <c r="K42" s="20"/>
      <c r="L42" s="120"/>
      <c r="M42" s="211"/>
      <c r="N42" s="211"/>
      <c r="O42" s="211"/>
    </row>
    <row r="43" spans="1:15" s="57" customFormat="1" ht="29.1" customHeight="1" x14ac:dyDescent="0.2">
      <c r="A43" s="20"/>
      <c r="B43" s="129" t="s">
        <v>7</v>
      </c>
      <c r="C43" s="270" t="str">
        <f>'tablas de calculo'!Q21</f>
        <v>Verifica la Evaluación</v>
      </c>
      <c r="D43" s="132"/>
      <c r="E43" s="766">
        <f>VCCOR!F49</f>
        <v>0</v>
      </c>
      <c r="F43" s="766"/>
      <c r="G43" s="30"/>
      <c r="H43" s="678"/>
      <c r="I43" s="678"/>
      <c r="J43" s="678"/>
      <c r="K43" s="30"/>
      <c r="L43" s="120"/>
      <c r="M43" s="211"/>
      <c r="N43" s="211"/>
      <c r="O43" s="211"/>
    </row>
    <row r="44" spans="1:15" s="57" customFormat="1" ht="12" customHeight="1" x14ac:dyDescent="0.2">
      <c r="A44" s="20"/>
      <c r="B44" s="20"/>
      <c r="C44" s="20"/>
      <c r="D44" s="20"/>
      <c r="E44" s="742" t="str">
        <f>VCCOR!F50</f>
        <v>AÑO DE LA EVALUACIÓN</v>
      </c>
      <c r="F44" s="742"/>
      <c r="G44" s="20"/>
      <c r="H44" s="673" t="s">
        <v>33</v>
      </c>
      <c r="I44" s="673"/>
      <c r="J44" s="673"/>
      <c r="K44" s="133"/>
      <c r="L44" s="120"/>
      <c r="M44" s="211"/>
      <c r="N44" s="211"/>
      <c r="O44" s="211"/>
    </row>
    <row r="45" spans="1:15" s="57" customFormat="1" ht="25.5" customHeight="1" x14ac:dyDescent="0.2">
      <c r="A45" s="20"/>
      <c r="B45" s="20"/>
      <c r="C45" s="20"/>
      <c r="D45" s="20"/>
      <c r="E45" s="20"/>
      <c r="F45" s="20"/>
      <c r="G45" s="20"/>
      <c r="H45" s="139"/>
      <c r="I45" s="139"/>
      <c r="J45" s="139"/>
      <c r="K45" s="133"/>
      <c r="L45" s="120"/>
      <c r="M45" s="211"/>
      <c r="N45" s="211"/>
      <c r="O45" s="211"/>
    </row>
    <row r="46" spans="1:15" s="57" customFormat="1" ht="15.75" customHeight="1" x14ac:dyDescent="0.2">
      <c r="A46" s="20"/>
      <c r="B46" s="679" t="s">
        <v>41</v>
      </c>
      <c r="C46" s="680"/>
      <c r="D46" s="680"/>
      <c r="E46" s="680"/>
      <c r="F46" s="680"/>
      <c r="G46" s="680"/>
      <c r="H46" s="680"/>
      <c r="I46" s="680"/>
      <c r="J46" s="680"/>
      <c r="K46" s="681"/>
      <c r="L46" s="78"/>
      <c r="M46" s="211"/>
      <c r="N46" s="211"/>
      <c r="O46" s="211"/>
    </row>
    <row r="47" spans="1:15" s="57" customFormat="1" ht="25.5" customHeight="1" x14ac:dyDescent="0.2">
      <c r="A47" s="20"/>
      <c r="B47" s="669"/>
      <c r="C47" s="496"/>
      <c r="D47" s="276" t="s">
        <v>98</v>
      </c>
      <c r="E47" s="670"/>
      <c r="F47" s="671"/>
      <c r="G47" s="671"/>
      <c r="H47" s="671"/>
      <c r="I47" s="671"/>
      <c r="J47" s="671"/>
      <c r="K47" s="672"/>
      <c r="L47" s="78"/>
      <c r="M47" s="211"/>
      <c r="N47" s="211"/>
      <c r="O47" s="211"/>
    </row>
    <row r="48" spans="1:15" s="57" customFormat="1" ht="25.5" customHeight="1" x14ac:dyDescent="0.2">
      <c r="A48" s="20"/>
      <c r="B48" s="669"/>
      <c r="C48" s="496"/>
      <c r="D48" s="276" t="s">
        <v>98</v>
      </c>
      <c r="E48" s="670"/>
      <c r="F48" s="671"/>
      <c r="G48" s="671"/>
      <c r="H48" s="671"/>
      <c r="I48" s="671"/>
      <c r="J48" s="671"/>
      <c r="K48" s="672"/>
      <c r="L48" s="134"/>
      <c r="M48" s="211"/>
      <c r="N48" s="211"/>
      <c r="O48" s="211"/>
    </row>
    <row r="49" spans="1:15" s="57" customFormat="1" ht="25.5" customHeight="1" x14ac:dyDescent="0.2">
      <c r="A49" s="20"/>
      <c r="B49" s="669"/>
      <c r="C49" s="496"/>
      <c r="D49" s="276" t="s">
        <v>98</v>
      </c>
      <c r="E49" s="670"/>
      <c r="F49" s="671"/>
      <c r="G49" s="671"/>
      <c r="H49" s="671"/>
      <c r="I49" s="671"/>
      <c r="J49" s="671"/>
      <c r="K49" s="672"/>
      <c r="L49" s="134"/>
      <c r="M49" s="211"/>
      <c r="N49" s="211"/>
      <c r="O49" s="211"/>
    </row>
    <row r="50" spans="1:15" s="57" customFormat="1" ht="25.5" customHeight="1" x14ac:dyDescent="0.2">
      <c r="A50" s="20"/>
      <c r="B50" s="669"/>
      <c r="C50" s="496"/>
      <c r="D50" s="276" t="s">
        <v>98</v>
      </c>
      <c r="E50" s="670"/>
      <c r="F50" s="671"/>
      <c r="G50" s="671"/>
      <c r="H50" s="671"/>
      <c r="I50" s="671"/>
      <c r="J50" s="671"/>
      <c r="K50" s="672"/>
      <c r="L50" s="134"/>
      <c r="M50" s="211"/>
      <c r="N50" s="211"/>
      <c r="O50" s="211"/>
    </row>
    <row r="51" spans="1:15" s="57" customFormat="1" ht="25.5" customHeight="1" x14ac:dyDescent="0.2">
      <c r="A51" s="20"/>
      <c r="B51" s="669"/>
      <c r="C51" s="496"/>
      <c r="D51" s="276" t="s">
        <v>98</v>
      </c>
      <c r="E51" s="670"/>
      <c r="F51" s="671"/>
      <c r="G51" s="671"/>
      <c r="H51" s="671"/>
      <c r="I51" s="671"/>
      <c r="J51" s="671"/>
      <c r="K51" s="672"/>
      <c r="L51" s="134"/>
      <c r="M51" s="211"/>
      <c r="N51" s="211"/>
      <c r="O51" s="211"/>
    </row>
    <row r="52" spans="1:15" s="57" customFormat="1" ht="25.5" customHeight="1" x14ac:dyDescent="0.2">
      <c r="A52" s="20"/>
      <c r="B52" s="669"/>
      <c r="C52" s="496"/>
      <c r="D52" s="276" t="s">
        <v>98</v>
      </c>
      <c r="E52" s="670"/>
      <c r="F52" s="671"/>
      <c r="G52" s="671"/>
      <c r="H52" s="671"/>
      <c r="I52" s="671"/>
      <c r="J52" s="671"/>
      <c r="K52" s="672"/>
      <c r="L52" s="134"/>
      <c r="M52" s="211"/>
      <c r="N52" s="211"/>
      <c r="O52" s="211"/>
    </row>
    <row r="53" spans="1:15" s="57" customFormat="1" ht="25.5" customHeight="1" x14ac:dyDescent="0.2">
      <c r="A53" s="20"/>
      <c r="B53" s="669"/>
      <c r="C53" s="496"/>
      <c r="D53" s="276" t="s">
        <v>98</v>
      </c>
      <c r="E53" s="670"/>
      <c r="F53" s="671"/>
      <c r="G53" s="671"/>
      <c r="H53" s="671"/>
      <c r="I53" s="671"/>
      <c r="J53" s="671"/>
      <c r="K53" s="672"/>
      <c r="L53" s="134"/>
      <c r="M53" s="211"/>
      <c r="N53" s="211"/>
      <c r="O53" s="211"/>
    </row>
    <row r="54" spans="1:15" s="57" customFormat="1" ht="15" customHeight="1" x14ac:dyDescent="0.2">
      <c r="A54" s="19"/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211"/>
      <c r="N54" s="211"/>
      <c r="O54" s="211"/>
    </row>
    <row r="55" spans="1:15" hidden="1" x14ac:dyDescent="0.2"/>
    <row r="56" spans="1:15" hidden="1" x14ac:dyDescent="0.2"/>
    <row r="57" spans="1:15" hidden="1" x14ac:dyDescent="0.2"/>
    <row r="58" spans="1:15" ht="13.5" hidden="1" customHeight="1" x14ac:dyDescent="0.2"/>
    <row r="59" spans="1:15" hidden="1" x14ac:dyDescent="0.2"/>
    <row r="60" spans="1:15" hidden="1" x14ac:dyDescent="0.2"/>
    <row r="61" spans="1:15" hidden="1" x14ac:dyDescent="0.2"/>
    <row r="62" spans="1:15" hidden="1" x14ac:dyDescent="0.2"/>
    <row r="63" spans="1:15" hidden="1" x14ac:dyDescent="0.2"/>
    <row r="64" spans="1:15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</sheetData>
  <sheetProtection password="8293" sheet="1" objects="1" scenarios="1"/>
  <mergeCells count="60">
    <mergeCell ref="B30:G30"/>
    <mergeCell ref="B2:K2"/>
    <mergeCell ref="B47:C47"/>
    <mergeCell ref="B28:G28"/>
    <mergeCell ref="B24:G24"/>
    <mergeCell ref="B27:K27"/>
    <mergeCell ref="E43:F43"/>
    <mergeCell ref="E44:F44"/>
    <mergeCell ref="B1:K1"/>
    <mergeCell ref="B49:C49"/>
    <mergeCell ref="E47:K47"/>
    <mergeCell ref="E48:K48"/>
    <mergeCell ref="E49:K49"/>
    <mergeCell ref="H41:J43"/>
    <mergeCell ref="B46:K46"/>
    <mergeCell ref="B25:G25"/>
    <mergeCell ref="B34:G34"/>
    <mergeCell ref="B29:G29"/>
    <mergeCell ref="E50:K50"/>
    <mergeCell ref="B35:G35"/>
    <mergeCell ref="B31:G31"/>
    <mergeCell ref="B33:G33"/>
    <mergeCell ref="H44:J44"/>
    <mergeCell ref="B32:K32"/>
    <mergeCell ref="B20:G20"/>
    <mergeCell ref="B26:G26"/>
    <mergeCell ref="B52:C52"/>
    <mergeCell ref="B53:C53"/>
    <mergeCell ref="B51:C51"/>
    <mergeCell ref="E51:K51"/>
    <mergeCell ref="E52:K52"/>
    <mergeCell ref="E53:K53"/>
    <mergeCell ref="B48:C48"/>
    <mergeCell ref="B50:C50"/>
    <mergeCell ref="B8:E8"/>
    <mergeCell ref="G8:K8"/>
    <mergeCell ref="B22:K22"/>
    <mergeCell ref="B21:G21"/>
    <mergeCell ref="B23:G23"/>
    <mergeCell ref="B18:K18"/>
    <mergeCell ref="B14:G14"/>
    <mergeCell ref="B19:G19"/>
    <mergeCell ref="B17:G17"/>
    <mergeCell ref="B16:G16"/>
    <mergeCell ref="B5:E5"/>
    <mergeCell ref="B7:H7"/>
    <mergeCell ref="J7:K7"/>
    <mergeCell ref="G5:H5"/>
    <mergeCell ref="J5:K5"/>
    <mergeCell ref="J6:K6"/>
    <mergeCell ref="B10:K10"/>
    <mergeCell ref="B11:K11"/>
    <mergeCell ref="B15:G15"/>
    <mergeCell ref="B13:K13"/>
    <mergeCell ref="B4:E4"/>
    <mergeCell ref="G4:H4"/>
    <mergeCell ref="B6:H6"/>
    <mergeCell ref="B9:E9"/>
    <mergeCell ref="G9:K9"/>
    <mergeCell ref="J4:K4"/>
  </mergeCells>
  <phoneticPr fontId="0" type="noConversion"/>
  <dataValidations count="1">
    <dataValidation type="custom" allowBlank="1" showInputMessage="1" showErrorMessage="1" error="Elije una sola opción en los parámetros de evaluación" sqref="H24:K26 H29:K31 H34:K35 H15:K17 H20:K21">
      <formula1>COUNTIF($H15:$K15,$H15)=1</formula1>
    </dataValidation>
  </dataValidations>
  <printOptions horizontalCentered="1" verticalCentered="1"/>
  <pageMargins left="0.18" right="0.16" top="0.18" bottom="0.17" header="0" footer="0"/>
  <pageSetup scale="5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64"/>
  <sheetViews>
    <sheetView showGridLines="0" zoomScale="85" zoomScaleNormal="85" zoomScaleSheetLayoutView="50" workbookViewId="0"/>
  </sheetViews>
  <sheetFormatPr baseColWidth="10" defaultColWidth="0" defaultRowHeight="12.75" zeroHeight="1" x14ac:dyDescent="0.2"/>
  <cols>
    <col min="1" max="1" width="1.7109375" style="211" customWidth="1"/>
    <col min="2" max="2" width="19.7109375" style="211" customWidth="1"/>
    <col min="3" max="3" width="22.85546875" style="211" customWidth="1"/>
    <col min="4" max="4" width="14" style="211" customWidth="1"/>
    <col min="5" max="5" width="21.140625" style="211" customWidth="1"/>
    <col min="6" max="6" width="11.42578125" style="211" customWidth="1"/>
    <col min="7" max="7" width="8.5703125" style="211" customWidth="1"/>
    <col min="8" max="8" width="14.140625" style="211" customWidth="1"/>
    <col min="9" max="9" width="13.85546875" style="211" customWidth="1"/>
    <col min="10" max="10" width="11.28515625" style="211" customWidth="1"/>
    <col min="11" max="11" width="14.42578125" style="211" customWidth="1"/>
    <col min="12" max="12" width="1.7109375" style="211" customWidth="1"/>
    <col min="13" max="16384" width="11.42578125" style="211" hidden="1"/>
  </cols>
  <sheetData>
    <row r="1" spans="1:12" ht="54" customHeight="1" x14ac:dyDescent="0.2">
      <c r="A1" s="19"/>
      <c r="B1" s="307" t="s">
        <v>226</v>
      </c>
      <c r="C1" s="239"/>
      <c r="D1" s="239"/>
      <c r="E1" s="239"/>
      <c r="F1" s="239"/>
      <c r="G1" s="239"/>
      <c r="H1" s="239"/>
      <c r="I1" s="239"/>
      <c r="J1" s="239"/>
      <c r="K1" s="240"/>
      <c r="L1" s="19"/>
    </row>
    <row r="2" spans="1:12" ht="3" customHeight="1" x14ac:dyDescent="0.2">
      <c r="A2" s="76"/>
      <c r="B2" s="278"/>
      <c r="C2" s="278"/>
      <c r="D2" s="278"/>
      <c r="E2" s="278"/>
      <c r="F2" s="278"/>
      <c r="G2" s="278"/>
      <c r="H2" s="278"/>
      <c r="I2" s="278"/>
      <c r="J2" s="278"/>
      <c r="K2" s="241"/>
      <c r="L2" s="76"/>
    </row>
    <row r="3" spans="1:12" ht="27" customHeight="1" x14ac:dyDescent="0.2">
      <c r="A3" s="19"/>
      <c r="B3" s="483">
        <f>'vcai-AUTO'!B4:E4</f>
        <v>0</v>
      </c>
      <c r="C3" s="484"/>
      <c r="D3" s="484"/>
      <c r="E3" s="484"/>
      <c r="F3" s="242"/>
      <c r="G3" s="484">
        <f>'vcai-AUTO'!G4:H4</f>
        <v>0</v>
      </c>
      <c r="H3" s="484"/>
      <c r="I3" s="243"/>
      <c r="J3" s="484">
        <f>'vcai-AUTO'!J4:K4</f>
        <v>0</v>
      </c>
      <c r="K3" s="485"/>
      <c r="L3" s="19"/>
    </row>
    <row r="4" spans="1:12" ht="9.75" customHeight="1" x14ac:dyDescent="0.2">
      <c r="A4" s="19"/>
      <c r="B4" s="695" t="str">
        <f>'vcai-AUTO'!B5:E5</f>
        <v>NOMBRE DEL EVALUADO</v>
      </c>
      <c r="C4" s="696"/>
      <c r="D4" s="696"/>
      <c r="E4" s="696"/>
      <c r="F4" s="244"/>
      <c r="G4" s="608" t="str">
        <f>'vcai-AUTO'!G5:H5</f>
        <v>RFC</v>
      </c>
      <c r="H4" s="608"/>
      <c r="I4" s="244"/>
      <c r="J4" s="608" t="str">
        <f>'vcai-AUTO'!J5:K5</f>
        <v>CURP</v>
      </c>
      <c r="K4" s="635"/>
      <c r="L4" s="19"/>
    </row>
    <row r="5" spans="1:12" ht="27" customHeight="1" x14ac:dyDescent="0.2">
      <c r="A5" s="19"/>
      <c r="B5" s="483">
        <f>'vcai-AUTO'!B6:H6</f>
        <v>0</v>
      </c>
      <c r="C5" s="484"/>
      <c r="D5" s="484"/>
      <c r="E5" s="484"/>
      <c r="F5" s="755"/>
      <c r="G5" s="484">
        <f>'vcai-AUTO'!E43</f>
        <v>0</v>
      </c>
      <c r="H5" s="484"/>
      <c r="I5" s="243"/>
      <c r="J5" s="521">
        <f>'vcai-AUTO'!J6:K6</f>
        <v>0</v>
      </c>
      <c r="K5" s="522"/>
      <c r="L5" s="19"/>
    </row>
    <row r="6" spans="1:12" ht="9.75" customHeight="1" x14ac:dyDescent="0.2">
      <c r="A6" s="19"/>
      <c r="B6" s="634" t="str">
        <f>'vcai-AUTO'!B7:H7</f>
        <v>DENOMINACIÓN DEL PUESTO</v>
      </c>
      <c r="C6" s="608"/>
      <c r="D6" s="608"/>
      <c r="E6" s="608"/>
      <c r="F6" s="769"/>
      <c r="G6" s="608" t="str">
        <f>'vcai-AUTO'!E44</f>
        <v>AÑO DE LA EVALUACIÓN</v>
      </c>
      <c r="H6" s="608"/>
      <c r="I6" s="244"/>
      <c r="J6" s="608" t="str">
        <f>'vcai-AUTO'!J7:K7</f>
        <v>RUSP</v>
      </c>
      <c r="K6" s="635"/>
      <c r="L6" s="19"/>
    </row>
    <row r="7" spans="1:12" ht="38.25" customHeight="1" x14ac:dyDescent="0.2">
      <c r="A7" s="19"/>
      <c r="B7" s="483">
        <f>'vcai-AUTO'!B8:E8</f>
        <v>0</v>
      </c>
      <c r="C7" s="484"/>
      <c r="D7" s="484"/>
      <c r="E7" s="484"/>
      <c r="F7" s="243"/>
      <c r="G7" s="484">
        <f>'vcai-AUTO'!G8:K8</f>
        <v>0</v>
      </c>
      <c r="H7" s="484"/>
      <c r="I7" s="484"/>
      <c r="J7" s="484"/>
      <c r="K7" s="485"/>
      <c r="L7" s="19"/>
    </row>
    <row r="8" spans="1:12" ht="9.75" customHeight="1" x14ac:dyDescent="0.2">
      <c r="A8" s="19"/>
      <c r="B8" s="634" t="str">
        <f>'vcai-AUTO'!B9:E9</f>
        <v>NOMBRE DE LA DEPENDENCIA U ÓRGANO ADMINISTRATIVO DESCONCENTRADO</v>
      </c>
      <c r="C8" s="608"/>
      <c r="D8" s="608"/>
      <c r="E8" s="608"/>
      <c r="F8" s="244"/>
      <c r="G8" s="608" t="str">
        <f>'vcai-AUTO'!G9:K9</f>
        <v>CLAVE Y NOMBRE DE LA UNIDAD RESPONSABLE</v>
      </c>
      <c r="H8" s="608"/>
      <c r="I8" s="608"/>
      <c r="J8" s="608"/>
      <c r="K8" s="635"/>
      <c r="L8" s="19"/>
    </row>
    <row r="9" spans="1:12" ht="27" customHeight="1" x14ac:dyDescent="0.2">
      <c r="A9" s="19"/>
      <c r="B9" s="483">
        <f>'vcai-AUTO'!B10:K10</f>
        <v>0</v>
      </c>
      <c r="C9" s="484"/>
      <c r="D9" s="484"/>
      <c r="E9" s="484"/>
      <c r="F9" s="484"/>
      <c r="G9" s="484"/>
      <c r="H9" s="484"/>
      <c r="I9" s="484"/>
      <c r="J9" s="484"/>
      <c r="K9" s="485"/>
      <c r="L9" s="19"/>
    </row>
    <row r="10" spans="1:12" ht="12.75" customHeight="1" x14ac:dyDescent="0.2">
      <c r="A10" s="19"/>
      <c r="B10" s="630" t="str">
        <f>'vcai-AUTO'!B11:K11</f>
        <v>LUGAR y FECHA DE LA APLICACIÓN:</v>
      </c>
      <c r="C10" s="631"/>
      <c r="D10" s="631"/>
      <c r="E10" s="631"/>
      <c r="F10" s="631"/>
      <c r="G10" s="631"/>
      <c r="H10" s="631"/>
      <c r="I10" s="631"/>
      <c r="J10" s="631"/>
      <c r="K10" s="632"/>
      <c r="L10" s="19"/>
    </row>
    <row r="11" spans="1:12" ht="29.25" customHeight="1" x14ac:dyDescent="0.2">
      <c r="A11" s="19"/>
      <c r="B11" s="705" t="s">
        <v>61</v>
      </c>
      <c r="C11" s="705"/>
      <c r="D11" s="705"/>
      <c r="E11" s="705"/>
      <c r="F11" s="705"/>
      <c r="G11" s="705"/>
      <c r="H11" s="705"/>
      <c r="I11" s="705"/>
      <c r="J11" s="384" t="s">
        <v>62</v>
      </c>
      <c r="K11" s="706"/>
      <c r="L11" s="19"/>
    </row>
    <row r="12" spans="1:12" ht="39" customHeight="1" x14ac:dyDescent="0.2">
      <c r="A12" s="19"/>
      <c r="B12" s="707" t="s">
        <v>190</v>
      </c>
      <c r="C12" s="540"/>
      <c r="D12" s="540"/>
      <c r="E12" s="540"/>
      <c r="F12" s="540"/>
      <c r="G12" s="540"/>
      <c r="H12" s="540"/>
      <c r="I12" s="541"/>
      <c r="J12" s="694"/>
      <c r="K12" s="708"/>
      <c r="L12" s="19"/>
    </row>
    <row r="13" spans="1:12" ht="24" customHeight="1" x14ac:dyDescent="0.2">
      <c r="A13" s="19"/>
      <c r="B13" s="527" t="s">
        <v>191</v>
      </c>
      <c r="C13" s="689"/>
      <c r="D13" s="689"/>
      <c r="E13" s="689"/>
      <c r="F13" s="689"/>
      <c r="G13" s="689"/>
      <c r="H13" s="689"/>
      <c r="I13" s="690"/>
      <c r="J13" s="687"/>
      <c r="K13" s="688"/>
      <c r="L13" s="19"/>
    </row>
    <row r="14" spans="1:12" ht="39" customHeight="1" x14ac:dyDescent="0.2">
      <c r="A14" s="19"/>
      <c r="B14" s="527" t="s">
        <v>194</v>
      </c>
      <c r="C14" s="689"/>
      <c r="D14" s="689"/>
      <c r="E14" s="689"/>
      <c r="F14" s="689"/>
      <c r="G14" s="689"/>
      <c r="H14" s="689"/>
      <c r="I14" s="690"/>
      <c r="J14" s="687"/>
      <c r="K14" s="688"/>
      <c r="L14" s="19"/>
    </row>
    <row r="15" spans="1:12" ht="39" customHeight="1" x14ac:dyDescent="0.2">
      <c r="A15" s="19"/>
      <c r="B15" s="527" t="s">
        <v>195</v>
      </c>
      <c r="C15" s="689"/>
      <c r="D15" s="689"/>
      <c r="E15" s="689"/>
      <c r="F15" s="689"/>
      <c r="G15" s="689"/>
      <c r="H15" s="689"/>
      <c r="I15" s="690"/>
      <c r="J15" s="687"/>
      <c r="K15" s="688"/>
      <c r="L15" s="19"/>
    </row>
    <row r="16" spans="1:12" ht="24" customHeight="1" x14ac:dyDescent="0.2">
      <c r="A16" s="19"/>
      <c r="B16" s="527" t="s">
        <v>192</v>
      </c>
      <c r="C16" s="689"/>
      <c r="D16" s="689"/>
      <c r="E16" s="689"/>
      <c r="F16" s="689"/>
      <c r="G16" s="689"/>
      <c r="H16" s="689"/>
      <c r="I16" s="690"/>
      <c r="J16" s="687"/>
      <c r="K16" s="688"/>
      <c r="L16" s="19"/>
    </row>
    <row r="17" spans="1:12" ht="24" customHeight="1" x14ac:dyDescent="0.2">
      <c r="A17" s="19"/>
      <c r="B17" s="527" t="s">
        <v>193</v>
      </c>
      <c r="C17" s="689"/>
      <c r="D17" s="689"/>
      <c r="E17" s="689"/>
      <c r="F17" s="689"/>
      <c r="G17" s="689"/>
      <c r="H17" s="689"/>
      <c r="I17" s="690"/>
      <c r="J17" s="687"/>
      <c r="K17" s="688"/>
      <c r="L17" s="19"/>
    </row>
    <row r="18" spans="1:12" ht="33" customHeight="1" x14ac:dyDescent="0.2">
      <c r="A18" s="19"/>
      <c r="B18" s="552" t="s">
        <v>196</v>
      </c>
      <c r="C18" s="691"/>
      <c r="D18" s="691"/>
      <c r="E18" s="691"/>
      <c r="F18" s="691"/>
      <c r="G18" s="691"/>
      <c r="H18" s="691"/>
      <c r="I18" s="692"/>
      <c r="J18" s="693"/>
      <c r="K18" s="694"/>
      <c r="L18" s="19"/>
    </row>
    <row r="19" spans="1:12" ht="3" customHeight="1" x14ac:dyDescent="0.2">
      <c r="A19" s="19"/>
      <c r="B19" s="138"/>
      <c r="C19" s="30"/>
      <c r="D19" s="30"/>
      <c r="E19" s="30"/>
      <c r="F19" s="30"/>
      <c r="G19" s="30"/>
      <c r="H19" s="30"/>
      <c r="I19" s="30"/>
      <c r="J19" s="30"/>
      <c r="K19" s="138"/>
      <c r="L19" s="19"/>
    </row>
    <row r="20" spans="1:12" ht="29.1" customHeight="1" x14ac:dyDescent="0.2">
      <c r="A20" s="142"/>
      <c r="B20" s="504" t="s">
        <v>63</v>
      </c>
      <c r="C20" s="505"/>
      <c r="D20" s="505"/>
      <c r="E20" s="505"/>
      <c r="F20" s="505"/>
      <c r="G20" s="505"/>
      <c r="H20" s="505"/>
      <c r="I20" s="505"/>
      <c r="J20" s="505"/>
      <c r="K20" s="506"/>
      <c r="L20" s="142"/>
    </row>
    <row r="21" spans="1:12" ht="3" customHeight="1" x14ac:dyDescent="0.2">
      <c r="A21" s="19"/>
      <c r="B21" s="241"/>
      <c r="C21" s="243"/>
      <c r="D21" s="243"/>
      <c r="E21" s="243"/>
      <c r="F21" s="243"/>
      <c r="G21" s="243"/>
      <c r="H21" s="243"/>
      <c r="I21" s="243"/>
      <c r="J21" s="243"/>
      <c r="K21" s="241"/>
      <c r="L21" s="19"/>
    </row>
    <row r="22" spans="1:12" ht="29.25" customHeight="1" x14ac:dyDescent="0.2">
      <c r="A22" s="19"/>
      <c r="B22" s="636" t="s">
        <v>64</v>
      </c>
      <c r="C22" s="699"/>
      <c r="D22" s="699"/>
      <c r="E22" s="699"/>
      <c r="F22" s="699"/>
      <c r="G22" s="699"/>
      <c r="H22" s="701" t="s">
        <v>65</v>
      </c>
      <c r="I22" s="701"/>
      <c r="J22" s="701"/>
      <c r="K22" s="709" t="s">
        <v>66</v>
      </c>
      <c r="L22" s="19"/>
    </row>
    <row r="23" spans="1:12" ht="36.75" customHeight="1" x14ac:dyDescent="0.2">
      <c r="A23" s="19"/>
      <c r="B23" s="638"/>
      <c r="C23" s="700"/>
      <c r="D23" s="700"/>
      <c r="E23" s="700"/>
      <c r="F23" s="700"/>
      <c r="G23" s="700"/>
      <c r="H23" s="247" t="s">
        <v>55</v>
      </c>
      <c r="I23" s="247" t="s">
        <v>56</v>
      </c>
      <c r="J23" s="277" t="s">
        <v>189</v>
      </c>
      <c r="K23" s="710"/>
      <c r="L23" s="19"/>
    </row>
    <row r="24" spans="1:12" ht="27" customHeight="1" x14ac:dyDescent="0.2">
      <c r="A24" s="19"/>
      <c r="B24" s="698" t="s">
        <v>67</v>
      </c>
      <c r="C24" s="698"/>
      <c r="D24" s="698"/>
      <c r="E24" s="698"/>
      <c r="F24" s="698"/>
      <c r="G24" s="698"/>
      <c r="H24" s="6"/>
      <c r="I24" s="8"/>
      <c r="J24" s="8"/>
      <c r="K24" s="308" t="str">
        <f>'tablas de calculo'!AM1</f>
        <v xml:space="preserve">   </v>
      </c>
      <c r="L24" s="19"/>
    </row>
    <row r="25" spans="1:12" ht="27" customHeight="1" x14ac:dyDescent="0.2">
      <c r="A25" s="19"/>
      <c r="B25" s="698" t="s">
        <v>68</v>
      </c>
      <c r="C25" s="698"/>
      <c r="D25" s="698"/>
      <c r="E25" s="698"/>
      <c r="F25" s="698"/>
      <c r="G25" s="698"/>
      <c r="H25" s="6"/>
      <c r="I25" s="8"/>
      <c r="J25" s="8"/>
      <c r="K25" s="308" t="str">
        <f>'tablas de calculo'!AM2</f>
        <v xml:space="preserve">   </v>
      </c>
      <c r="L25" s="19"/>
    </row>
    <row r="26" spans="1:12" ht="27" customHeight="1" x14ac:dyDescent="0.2">
      <c r="A26" s="19"/>
      <c r="B26" s="698" t="s">
        <v>69</v>
      </c>
      <c r="C26" s="698"/>
      <c r="D26" s="698"/>
      <c r="E26" s="698"/>
      <c r="F26" s="698"/>
      <c r="G26" s="698"/>
      <c r="H26" s="6"/>
      <c r="I26" s="8"/>
      <c r="J26" s="8"/>
      <c r="K26" s="308" t="str">
        <f>'tablas de calculo'!AM3</f>
        <v xml:space="preserve">   </v>
      </c>
      <c r="L26" s="19"/>
    </row>
    <row r="27" spans="1:12" ht="27" customHeight="1" x14ac:dyDescent="0.2">
      <c r="A27" s="19"/>
      <c r="B27" s="698" t="s">
        <v>70</v>
      </c>
      <c r="C27" s="698"/>
      <c r="D27" s="698"/>
      <c r="E27" s="698"/>
      <c r="F27" s="698"/>
      <c r="G27" s="698"/>
      <c r="H27" s="6"/>
      <c r="I27" s="8"/>
      <c r="J27" s="8"/>
      <c r="K27" s="308" t="str">
        <f>'tablas de calculo'!AM4</f>
        <v xml:space="preserve">   </v>
      </c>
      <c r="L27" s="19"/>
    </row>
    <row r="28" spans="1:12" ht="27" customHeight="1" x14ac:dyDescent="0.2">
      <c r="A28" s="19"/>
      <c r="B28" s="698" t="s">
        <v>71</v>
      </c>
      <c r="C28" s="698"/>
      <c r="D28" s="698"/>
      <c r="E28" s="698"/>
      <c r="F28" s="698"/>
      <c r="G28" s="698"/>
      <c r="H28" s="6"/>
      <c r="I28" s="8"/>
      <c r="J28" s="8"/>
      <c r="K28" s="308" t="str">
        <f>'tablas de calculo'!AM5</f>
        <v xml:space="preserve">   </v>
      </c>
      <c r="L28" s="19"/>
    </row>
    <row r="29" spans="1:12" ht="27" customHeight="1" x14ac:dyDescent="0.2">
      <c r="A29" s="19"/>
      <c r="B29" s="698" t="s">
        <v>72</v>
      </c>
      <c r="C29" s="698"/>
      <c r="D29" s="698"/>
      <c r="E29" s="698"/>
      <c r="F29" s="698"/>
      <c r="G29" s="698"/>
      <c r="H29" s="6"/>
      <c r="I29" s="8"/>
      <c r="J29" s="8"/>
      <c r="K29" s="308" t="str">
        <f>'tablas de calculo'!AM6</f>
        <v xml:space="preserve">   </v>
      </c>
      <c r="L29" s="19"/>
    </row>
    <row r="30" spans="1:12" ht="27" customHeight="1" x14ac:dyDescent="0.2">
      <c r="A30" s="19"/>
      <c r="B30" s="698" t="s">
        <v>73</v>
      </c>
      <c r="C30" s="698"/>
      <c r="D30" s="698"/>
      <c r="E30" s="698"/>
      <c r="F30" s="698"/>
      <c r="G30" s="698"/>
      <c r="H30" s="6"/>
      <c r="I30" s="8"/>
      <c r="J30" s="8"/>
      <c r="K30" s="308" t="str">
        <f>'tablas de calculo'!AM7</f>
        <v xml:space="preserve">   </v>
      </c>
      <c r="L30" s="19"/>
    </row>
    <row r="31" spans="1:12" ht="27" customHeight="1" x14ac:dyDescent="0.2">
      <c r="A31" s="19"/>
      <c r="B31" s="698" t="s">
        <v>74</v>
      </c>
      <c r="C31" s="698"/>
      <c r="D31" s="698"/>
      <c r="E31" s="698"/>
      <c r="F31" s="698"/>
      <c r="G31" s="698"/>
      <c r="H31" s="6"/>
      <c r="I31" s="8"/>
      <c r="J31" s="8"/>
      <c r="K31" s="308" t="str">
        <f>'tablas de calculo'!AM8</f>
        <v xml:space="preserve">   </v>
      </c>
      <c r="L31" s="19"/>
    </row>
    <row r="32" spans="1:12" ht="27" customHeight="1" x14ac:dyDescent="0.2">
      <c r="A32" s="19"/>
      <c r="B32" s="698" t="s">
        <v>75</v>
      </c>
      <c r="C32" s="698"/>
      <c r="D32" s="698"/>
      <c r="E32" s="698"/>
      <c r="F32" s="698"/>
      <c r="G32" s="698"/>
      <c r="H32" s="6"/>
      <c r="I32" s="8"/>
      <c r="J32" s="8"/>
      <c r="K32" s="308" t="str">
        <f>'tablas de calculo'!AM9</f>
        <v xml:space="preserve">   </v>
      </c>
      <c r="L32" s="19"/>
    </row>
    <row r="33" spans="1:12" ht="27" customHeight="1" x14ac:dyDescent="0.2">
      <c r="A33" s="19"/>
      <c r="B33" s="698" t="s">
        <v>76</v>
      </c>
      <c r="C33" s="698"/>
      <c r="D33" s="698"/>
      <c r="E33" s="698"/>
      <c r="F33" s="698"/>
      <c r="G33" s="698"/>
      <c r="H33" s="6"/>
      <c r="I33" s="8"/>
      <c r="J33" s="8"/>
      <c r="K33" s="308" t="str">
        <f>'tablas de calculo'!AM10</f>
        <v xml:space="preserve">   </v>
      </c>
      <c r="L33" s="19"/>
    </row>
    <row r="34" spans="1:12" ht="27" customHeight="1" x14ac:dyDescent="0.2">
      <c r="A34" s="19"/>
      <c r="B34" s="698" t="s">
        <v>77</v>
      </c>
      <c r="C34" s="698"/>
      <c r="D34" s="698"/>
      <c r="E34" s="698"/>
      <c r="F34" s="698"/>
      <c r="G34" s="698"/>
      <c r="H34" s="6"/>
      <c r="I34" s="8"/>
      <c r="J34" s="8"/>
      <c r="K34" s="308" t="str">
        <f>'tablas de calculo'!AM11</f>
        <v xml:space="preserve">   </v>
      </c>
      <c r="L34" s="19"/>
    </row>
    <row r="35" spans="1:12" ht="27" customHeight="1" x14ac:dyDescent="0.2">
      <c r="A35" s="19"/>
      <c r="B35" s="698" t="s">
        <v>78</v>
      </c>
      <c r="C35" s="698"/>
      <c r="D35" s="698"/>
      <c r="E35" s="698"/>
      <c r="F35" s="698"/>
      <c r="G35" s="698"/>
      <c r="H35" s="6"/>
      <c r="I35" s="8"/>
      <c r="J35" s="8"/>
      <c r="K35" s="308" t="str">
        <f>'tablas de calculo'!AM12</f>
        <v xml:space="preserve">   </v>
      </c>
      <c r="L35" s="19"/>
    </row>
    <row r="36" spans="1:12" ht="27" customHeight="1" x14ac:dyDescent="0.2">
      <c r="A36" s="19"/>
      <c r="B36" s="698" t="s">
        <v>79</v>
      </c>
      <c r="C36" s="698"/>
      <c r="D36" s="698"/>
      <c r="E36" s="698"/>
      <c r="F36" s="698"/>
      <c r="G36" s="698"/>
      <c r="H36" s="6"/>
      <c r="I36" s="8"/>
      <c r="J36" s="8"/>
      <c r="K36" s="308" t="str">
        <f>'tablas de calculo'!AM13</f>
        <v xml:space="preserve">   </v>
      </c>
      <c r="L36" s="19"/>
    </row>
    <row r="37" spans="1:12" ht="46.5" customHeight="1" x14ac:dyDescent="0.2">
      <c r="A37" s="19"/>
      <c r="B37" s="252"/>
      <c r="C37" s="241"/>
      <c r="D37" s="310"/>
      <c r="E37" s="310"/>
      <c r="F37" s="475" t="s">
        <v>80</v>
      </c>
      <c r="G37" s="475"/>
      <c r="H37" s="475"/>
      <c r="I37" s="475"/>
      <c r="J37" s="476"/>
      <c r="K37" s="309" t="str">
        <f>'tablas de calculo'!AN14</f>
        <v>Verifica el 1° requisito</v>
      </c>
      <c r="L37" s="19"/>
    </row>
    <row r="38" spans="1:12" ht="3" customHeight="1" x14ac:dyDescent="0.2">
      <c r="A38" s="19"/>
      <c r="B38" s="311"/>
      <c r="C38" s="312"/>
      <c r="D38" s="312"/>
      <c r="E38" s="312"/>
      <c r="F38" s="312"/>
      <c r="G38" s="312"/>
      <c r="H38" s="312"/>
      <c r="I38" s="312"/>
      <c r="J38" s="312"/>
      <c r="K38" s="311"/>
      <c r="L38" s="19"/>
    </row>
    <row r="39" spans="1:12" ht="27" customHeight="1" x14ac:dyDescent="0.2">
      <c r="A39" s="19"/>
      <c r="B39" s="313" t="s">
        <v>132</v>
      </c>
      <c r="C39" s="254"/>
      <c r="D39" s="254"/>
      <c r="E39" s="254"/>
      <c r="F39" s="255"/>
      <c r="G39" s="314" t="s">
        <v>227</v>
      </c>
      <c r="H39" s="254"/>
      <c r="I39" s="254"/>
      <c r="J39" s="254"/>
      <c r="K39" s="255"/>
      <c r="L39" s="19"/>
    </row>
    <row r="40" spans="1:12" ht="34.5" customHeight="1" x14ac:dyDescent="0.25">
      <c r="A40" s="19"/>
      <c r="B40" s="493">
        <f>VCIFM!F49</f>
        <v>0</v>
      </c>
      <c r="C40" s="494"/>
      <c r="D40" s="494"/>
      <c r="E40" s="494"/>
      <c r="F40" s="495"/>
      <c r="G40" s="714"/>
      <c r="H40" s="715"/>
      <c r="I40" s="715"/>
      <c r="J40" s="715"/>
      <c r="K40" s="716"/>
      <c r="L40" s="19"/>
    </row>
    <row r="41" spans="1:12" ht="12" customHeight="1" x14ac:dyDescent="0.2">
      <c r="A41" s="19"/>
      <c r="B41" s="469" t="s">
        <v>161</v>
      </c>
      <c r="C41" s="470"/>
      <c r="D41" s="470"/>
      <c r="E41" s="470"/>
      <c r="F41" s="471"/>
      <c r="G41" s="449" t="s">
        <v>58</v>
      </c>
      <c r="H41" s="450"/>
      <c r="I41" s="450"/>
      <c r="J41" s="450"/>
      <c r="K41" s="451"/>
      <c r="L41" s="19"/>
    </row>
    <row r="42" spans="1:12" ht="45.75" customHeight="1" x14ac:dyDescent="0.25">
      <c r="A42" s="19"/>
      <c r="B42" s="466">
        <f>VCIFM!F44</f>
        <v>0</v>
      </c>
      <c r="C42" s="467"/>
      <c r="D42" s="467"/>
      <c r="E42" s="467"/>
      <c r="F42" s="468"/>
      <c r="G42" s="711"/>
      <c r="H42" s="712"/>
      <c r="I42" s="712"/>
      <c r="J42" s="712"/>
      <c r="K42" s="713"/>
      <c r="L42" s="19"/>
    </row>
    <row r="43" spans="1:12" ht="12" customHeight="1" x14ac:dyDescent="0.2">
      <c r="A43" s="19"/>
      <c r="B43" s="469" t="s">
        <v>162</v>
      </c>
      <c r="C43" s="470"/>
      <c r="D43" s="470"/>
      <c r="E43" s="470"/>
      <c r="F43" s="471"/>
      <c r="G43" s="480" t="s">
        <v>59</v>
      </c>
      <c r="H43" s="481"/>
      <c r="I43" s="481"/>
      <c r="J43" s="481"/>
      <c r="K43" s="482"/>
      <c r="L43" s="19"/>
    </row>
    <row r="44" spans="1:12" ht="45" customHeight="1" x14ac:dyDescent="0.2">
      <c r="A44" s="19"/>
      <c r="B44" s="259"/>
      <c r="C44" s="260"/>
      <c r="D44" s="260"/>
      <c r="E44" s="260"/>
      <c r="F44" s="261"/>
      <c r="G44" s="12"/>
      <c r="H44" s="10"/>
      <c r="I44" s="10"/>
      <c r="J44" s="10"/>
      <c r="K44" s="11"/>
      <c r="L44" s="19"/>
    </row>
    <row r="45" spans="1:12" ht="12.75" customHeight="1" x14ac:dyDescent="0.2">
      <c r="A45" s="19"/>
      <c r="B45" s="472" t="s">
        <v>163</v>
      </c>
      <c r="C45" s="473"/>
      <c r="D45" s="473"/>
      <c r="E45" s="473"/>
      <c r="F45" s="474"/>
      <c r="G45" s="477" t="s">
        <v>163</v>
      </c>
      <c r="H45" s="478"/>
      <c r="I45" s="478"/>
      <c r="J45" s="478"/>
      <c r="K45" s="479"/>
      <c r="L45" s="19"/>
    </row>
    <row r="46" spans="1:12" ht="2.4500000000000002" customHeight="1" x14ac:dyDescent="0.2">
      <c r="A46" s="19"/>
      <c r="B46" s="144"/>
      <c r="C46" s="145"/>
      <c r="D46" s="145"/>
      <c r="E46" s="145"/>
      <c r="F46" s="145"/>
      <c r="G46" s="140"/>
      <c r="H46" s="141"/>
      <c r="I46" s="141"/>
      <c r="J46" s="141"/>
      <c r="K46" s="141"/>
      <c r="L46" s="19"/>
    </row>
    <row r="47" spans="1:12" ht="24.75" customHeight="1" x14ac:dyDescent="0.2">
      <c r="A47" s="19"/>
      <c r="B47" s="702" t="s">
        <v>129</v>
      </c>
      <c r="C47" s="703"/>
      <c r="D47" s="703"/>
      <c r="E47" s="703"/>
      <c r="F47" s="703"/>
      <c r="G47" s="703"/>
      <c r="H47" s="703"/>
      <c r="I47" s="703"/>
      <c r="J47" s="703"/>
      <c r="K47" s="704"/>
      <c r="L47" s="19"/>
    </row>
    <row r="48" spans="1:12" ht="25.5" customHeight="1" x14ac:dyDescent="0.2">
      <c r="A48" s="143"/>
      <c r="B48" s="697"/>
      <c r="C48" s="550"/>
      <c r="D48" s="550"/>
      <c r="E48" s="550"/>
      <c r="F48" s="550"/>
      <c r="G48" s="550"/>
      <c r="H48" s="550"/>
      <c r="I48" s="550"/>
      <c r="J48" s="550"/>
      <c r="K48" s="551"/>
      <c r="L48" s="143"/>
    </row>
    <row r="49" spans="1:12" ht="25.5" customHeight="1" x14ac:dyDescent="0.2">
      <c r="A49" s="143"/>
      <c r="B49" s="697"/>
      <c r="C49" s="550"/>
      <c r="D49" s="550"/>
      <c r="E49" s="550"/>
      <c r="F49" s="550"/>
      <c r="G49" s="550"/>
      <c r="H49" s="550"/>
      <c r="I49" s="550"/>
      <c r="J49" s="550"/>
      <c r="K49" s="551"/>
      <c r="L49" s="143"/>
    </row>
    <row r="50" spans="1:12" ht="25.5" customHeight="1" x14ac:dyDescent="0.2">
      <c r="A50" s="143"/>
      <c r="B50" s="697"/>
      <c r="C50" s="550"/>
      <c r="D50" s="550"/>
      <c r="E50" s="550"/>
      <c r="F50" s="550"/>
      <c r="G50" s="550"/>
      <c r="H50" s="550"/>
      <c r="I50" s="550"/>
      <c r="J50" s="550"/>
      <c r="K50" s="551"/>
      <c r="L50" s="143"/>
    </row>
    <row r="51" spans="1:12" ht="25.5" customHeight="1" x14ac:dyDescent="0.2">
      <c r="A51" s="143"/>
      <c r="B51" s="697"/>
      <c r="C51" s="550"/>
      <c r="D51" s="550"/>
      <c r="E51" s="550"/>
      <c r="F51" s="550"/>
      <c r="G51" s="550"/>
      <c r="H51" s="550"/>
      <c r="I51" s="550"/>
      <c r="J51" s="550"/>
      <c r="K51" s="551"/>
      <c r="L51" s="143"/>
    </row>
    <row r="52" spans="1:12" ht="25.5" customHeight="1" x14ac:dyDescent="0.2">
      <c r="A52" s="19"/>
      <c r="B52" s="697"/>
      <c r="C52" s="550"/>
      <c r="D52" s="550"/>
      <c r="E52" s="550"/>
      <c r="F52" s="550"/>
      <c r="G52" s="550"/>
      <c r="H52" s="550"/>
      <c r="I52" s="550"/>
      <c r="J52" s="550"/>
      <c r="K52" s="551"/>
      <c r="L52" s="19"/>
    </row>
    <row r="53" spans="1:12" ht="25.5" customHeight="1" x14ac:dyDescent="0.2">
      <c r="A53" s="19"/>
      <c r="B53" s="697"/>
      <c r="C53" s="550"/>
      <c r="D53" s="550"/>
      <c r="E53" s="550"/>
      <c r="F53" s="550"/>
      <c r="G53" s="550"/>
      <c r="H53" s="550"/>
      <c r="I53" s="550"/>
      <c r="J53" s="550"/>
      <c r="K53" s="551"/>
      <c r="L53" s="19"/>
    </row>
    <row r="54" spans="1:12" ht="22.5" customHeight="1" x14ac:dyDescent="0.2">
      <c r="A54" s="19"/>
      <c r="B54" s="697"/>
      <c r="C54" s="550"/>
      <c r="D54" s="550"/>
      <c r="E54" s="550"/>
      <c r="F54" s="550"/>
      <c r="G54" s="550"/>
      <c r="H54" s="550"/>
      <c r="I54" s="550"/>
      <c r="J54" s="550"/>
      <c r="K54" s="551"/>
      <c r="L54" s="19"/>
    </row>
    <row r="55" spans="1:12" ht="16.5" customHeight="1" x14ac:dyDescent="0.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1:12" hidden="1" x14ac:dyDescent="0.2"/>
    <row r="57" spans="1:12" hidden="1" x14ac:dyDescent="0.2"/>
    <row r="58" spans="1:12" hidden="1" x14ac:dyDescent="0.2"/>
    <row r="59" spans="1:12" hidden="1" x14ac:dyDescent="0.2"/>
    <row r="60" spans="1:12" hidden="1" x14ac:dyDescent="0.2"/>
    <row r="61" spans="1:12" hidden="1" x14ac:dyDescent="0.2"/>
    <row r="62" spans="1:12" hidden="1" x14ac:dyDescent="0.2"/>
    <row r="63" spans="1:12" hidden="1" x14ac:dyDescent="0.2"/>
    <row r="64" spans="1:12" hidden="1" x14ac:dyDescent="0.2"/>
  </sheetData>
  <sheetProtection password="BD53" sheet="1" objects="1" scenarios="1"/>
  <mergeCells count="70">
    <mergeCell ref="G40:K40"/>
    <mergeCell ref="B26:G26"/>
    <mergeCell ref="B5:E5"/>
    <mergeCell ref="B6:E6"/>
    <mergeCell ref="G5:H5"/>
    <mergeCell ref="G6:H6"/>
    <mergeCell ref="J5:K5"/>
    <mergeCell ref="B49:K49"/>
    <mergeCell ref="B50:K50"/>
    <mergeCell ref="B29:G29"/>
    <mergeCell ref="B31:G31"/>
    <mergeCell ref="B32:G32"/>
    <mergeCell ref="B33:G33"/>
    <mergeCell ref="B25:G25"/>
    <mergeCell ref="B20:K20"/>
    <mergeCell ref="F37:J37"/>
    <mergeCell ref="B30:G30"/>
    <mergeCell ref="K22:K23"/>
    <mergeCell ref="B35:G35"/>
    <mergeCell ref="B36:G36"/>
    <mergeCell ref="B54:K54"/>
    <mergeCell ref="B11:I11"/>
    <mergeCell ref="B17:I17"/>
    <mergeCell ref="J17:K17"/>
    <mergeCell ref="B15:I15"/>
    <mergeCell ref="J11:K11"/>
    <mergeCell ref="J15:K15"/>
    <mergeCell ref="B12:I12"/>
    <mergeCell ref="J12:K12"/>
    <mergeCell ref="B13:I13"/>
    <mergeCell ref="B51:K51"/>
    <mergeCell ref="B47:K47"/>
    <mergeCell ref="B42:F42"/>
    <mergeCell ref="B34:G34"/>
    <mergeCell ref="B45:F45"/>
    <mergeCell ref="G45:K45"/>
    <mergeCell ref="G42:K42"/>
    <mergeCell ref="G41:K41"/>
    <mergeCell ref="B43:F43"/>
    <mergeCell ref="G43:K43"/>
    <mergeCell ref="B53:K53"/>
    <mergeCell ref="B24:G24"/>
    <mergeCell ref="B22:G23"/>
    <mergeCell ref="H22:J22"/>
    <mergeCell ref="B27:G27"/>
    <mergeCell ref="B28:G28"/>
    <mergeCell ref="B52:K52"/>
    <mergeCell ref="B48:K48"/>
    <mergeCell ref="B40:F40"/>
    <mergeCell ref="B41:F41"/>
    <mergeCell ref="B3:E3"/>
    <mergeCell ref="G3:H3"/>
    <mergeCell ref="J3:K3"/>
    <mergeCell ref="B4:E4"/>
    <mergeCell ref="G4:H4"/>
    <mergeCell ref="J4:K4"/>
    <mergeCell ref="B14:I14"/>
    <mergeCell ref="J14:K14"/>
    <mergeCell ref="B18:I18"/>
    <mergeCell ref="J18:K18"/>
    <mergeCell ref="B16:I16"/>
    <mergeCell ref="J16:K16"/>
    <mergeCell ref="B10:K10"/>
    <mergeCell ref="B7:E7"/>
    <mergeCell ref="G7:K7"/>
    <mergeCell ref="J13:K13"/>
    <mergeCell ref="J6:K6"/>
    <mergeCell ref="B9:K9"/>
    <mergeCell ref="B8:E8"/>
    <mergeCell ref="G8:K8"/>
  </mergeCells>
  <phoneticPr fontId="16" type="noConversion"/>
  <dataValidations count="13">
    <dataValidation type="custom" allowBlank="1" showInputMessage="1" showErrorMessage="1" error="Elije una sola opción, en la calificación" sqref="H27:J27">
      <formula1>COUNTIF($H$27:$J$27,H27)=1</formula1>
    </dataValidation>
    <dataValidation type="custom" allowBlank="1" showInputMessage="1" showErrorMessage="1" error="Elije una sola opción, en la calificación" sqref="H24:J24">
      <formula1>COUNTIF($H$24:$J$24,H24)=1</formula1>
    </dataValidation>
    <dataValidation type="custom" allowBlank="1" showInputMessage="1" showErrorMessage="1" error="Elije una sola opción, en la calificación" sqref="H25:J25">
      <formula1>COUNTIF($H$25:$J$25,H25)=1</formula1>
    </dataValidation>
    <dataValidation type="custom" allowBlank="1" showInputMessage="1" showErrorMessage="1" error="Elije una sola opción, en la calificación" sqref="H26:J26">
      <formula1>COUNTIF($H$26:$J$26,H26)=1</formula1>
    </dataValidation>
    <dataValidation type="custom" allowBlank="1" showInputMessage="1" showErrorMessage="1" error="Elije una sola opción, en la calificación" sqref="H28:J28">
      <formula1>COUNTIF($H$28:$J$28,H28)=1</formula1>
    </dataValidation>
    <dataValidation type="custom" allowBlank="1" showInputMessage="1" showErrorMessage="1" error="Elije una sola opción, en la calificación" sqref="H29:J29">
      <formula1>COUNTIF($H$29:$J$29,H29)=1</formula1>
    </dataValidation>
    <dataValidation type="custom" allowBlank="1" showInputMessage="1" showErrorMessage="1" error="Elije una sola opción, en la calificación" sqref="H30:J30">
      <formula1>COUNTIF($H$30:$J$30,H30)=1</formula1>
    </dataValidation>
    <dataValidation type="custom" allowBlank="1" showInputMessage="1" showErrorMessage="1" error="Elije una sola opción, en la calificación" sqref="H31:J31">
      <formula1>COUNTIF($H$31:$J$31,H31)=1</formula1>
    </dataValidation>
    <dataValidation type="custom" allowBlank="1" showInputMessage="1" showErrorMessage="1" error="Elije una sola opción, en la calificación" sqref="H32:J32">
      <formula1>COUNTIF($H$32:$J$32,H32)=1</formula1>
    </dataValidation>
    <dataValidation type="custom" allowBlank="1" showInputMessage="1" showErrorMessage="1" error="Elije una sola opción, en la calificación" sqref="H33:J33">
      <formula1>COUNTIF($H$33:$J$33,H33)=1</formula1>
    </dataValidation>
    <dataValidation type="custom" allowBlank="1" showInputMessage="1" showErrorMessage="1" error="Elije una sola opción, en la calificación" sqref="H34:J34">
      <formula1>COUNTIF($H$34:$J$34,H34)=1</formula1>
    </dataValidation>
    <dataValidation type="custom" allowBlank="1" showInputMessage="1" showErrorMessage="1" error="Elije una sola opción, en la calificación" sqref="H35:J35">
      <formula1>COUNTIF($H$35:$J$35,H35)=1</formula1>
    </dataValidation>
    <dataValidation type="custom" allowBlank="1" showInputMessage="1" showErrorMessage="1" error="Elije una sola opción, en la calificación" sqref="H36:J36">
      <formula1>COUNTIF($H$36:$J$36,H36)=1</formula1>
    </dataValidation>
  </dataValidations>
  <printOptions horizontalCentered="1"/>
  <pageMargins left="0.19685039370078741" right="0.19685039370078741" top="0.28999999999999998" bottom="0.19685039370078741" header="0" footer="0"/>
  <pageSetup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VCIFM</vt:lpstr>
      <vt:lpstr>ACT.EXT.</vt:lpstr>
      <vt:lpstr>vcai-SUPERIOR</vt:lpstr>
      <vt:lpstr>vcai-CAPACITACIÓN</vt:lpstr>
      <vt:lpstr>vcai-3° EVALUADOR</vt:lpstr>
      <vt:lpstr>VCCOR</vt:lpstr>
      <vt:lpstr>tablas de calculo</vt:lpstr>
      <vt:lpstr>vcai-AUTO</vt:lpstr>
      <vt:lpstr>APOR.DEST.</vt:lpstr>
      <vt:lpstr>Resumen personal</vt:lpstr>
      <vt:lpstr>ACT.EXT.!Área_de_impresión</vt:lpstr>
      <vt:lpstr>APOR.DEST.!Área_de_impresión</vt:lpstr>
      <vt:lpstr>'Resumen personal'!Área_de_impresión</vt:lpstr>
      <vt:lpstr>'tablas de calculo'!Área_de_impresión</vt:lpstr>
      <vt:lpstr>'vcai-3° EVALUADOR'!Área_de_impresión</vt:lpstr>
      <vt:lpstr>'vcai-AUTO'!Área_de_impresión</vt:lpstr>
      <vt:lpstr>'vcai-CAPACITACIÓN'!Área_de_impresión</vt:lpstr>
      <vt:lpstr>'vcai-SUPERIOR'!Área_de_impresión</vt:lpstr>
      <vt:lpstr>VCCOR!Área_de_impresión</vt:lpstr>
      <vt:lpstr>VCIFM!Área_de_impresión</vt:lpstr>
    </vt:vector>
  </TitlesOfParts>
  <Company>Secretaria de la Funcion 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ecaballe</dc:creator>
  <cp:lastModifiedBy>Administrador</cp:lastModifiedBy>
  <cp:lastPrinted>2019-01-15T00:25:44Z</cp:lastPrinted>
  <dcterms:created xsi:type="dcterms:W3CDTF">2004-09-01T14:59:30Z</dcterms:created>
  <dcterms:modified xsi:type="dcterms:W3CDTF">2019-01-15T00:27:01Z</dcterms:modified>
</cp:coreProperties>
</file>